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2435" windowHeight="6600" activeTab="2"/>
  </bookViews>
  <sheets>
    <sheet name="IEVADS" sheetId="1" r:id="rId1"/>
    <sheet name="TEKOŠAIS GADS" sheetId="2" r:id="rId2"/>
    <sheet name="IEPRIEKŠĒJAIS GADS" sheetId="3" r:id="rId3"/>
    <sheet name="TENDENCES" sheetId="4" r:id="rId4"/>
  </sheets>
  <definedNames>
    <definedName name="_xlnm._FilterDatabase" localSheetId="0" hidden="1">IEVADS!$A$2:$K$15</definedName>
    <definedName name="piena">IEVADS!$C$3</definedName>
  </definedNames>
  <calcPr calcId="145621"/>
</workbook>
</file>

<file path=xl/calcChain.xml><?xml version="1.0" encoding="utf-8"?>
<calcChain xmlns="http://schemas.openxmlformats.org/spreadsheetml/2006/main">
  <c r="F4" i="3" l="1"/>
  <c r="G4" i="3"/>
  <c r="H4" i="3" s="1"/>
  <c r="I4" i="3" s="1"/>
  <c r="J4" i="3" s="1"/>
  <c r="K4" i="3" s="1"/>
  <c r="L4" i="3" s="1"/>
  <c r="M4" i="3" s="1"/>
  <c r="N4" i="3" s="1"/>
  <c r="O4" i="3" s="1"/>
  <c r="E4" i="3"/>
  <c r="D4" i="3"/>
  <c r="O47" i="2"/>
  <c r="N47" i="2"/>
  <c r="M47" i="2"/>
  <c r="L47" i="2"/>
  <c r="K47" i="2"/>
  <c r="J47" i="2"/>
  <c r="I47" i="2"/>
  <c r="H47" i="2"/>
  <c r="G47" i="2"/>
  <c r="E47" i="2"/>
  <c r="F47" i="2"/>
  <c r="D53" i="2"/>
  <c r="E49" i="2" s="1"/>
  <c r="C53" i="2"/>
  <c r="C51" i="2"/>
  <c r="C52" i="2"/>
  <c r="C50" i="2"/>
  <c r="D49" i="2"/>
  <c r="D46" i="2" s="1"/>
  <c r="D47" i="2" s="1"/>
  <c r="C46" i="2"/>
  <c r="E39" i="2"/>
  <c r="F39" i="2"/>
  <c r="G39" i="2"/>
  <c r="H39" i="2"/>
  <c r="I39" i="2"/>
  <c r="J39" i="2"/>
  <c r="K39" i="2"/>
  <c r="L39" i="2"/>
  <c r="M39" i="2"/>
  <c r="N39" i="2"/>
  <c r="O39" i="2"/>
  <c r="D39" i="2"/>
  <c r="E36" i="2"/>
  <c r="F36" i="2"/>
  <c r="G36" i="2"/>
  <c r="H36" i="2"/>
  <c r="I36" i="2"/>
  <c r="J36" i="2"/>
  <c r="K36" i="2"/>
  <c r="L36" i="2"/>
  <c r="M36" i="2"/>
  <c r="N36" i="2"/>
  <c r="O36" i="2"/>
  <c r="D36" i="2"/>
  <c r="E35" i="2"/>
  <c r="F35" i="2"/>
  <c r="G35" i="2"/>
  <c r="H35" i="2"/>
  <c r="I35" i="2"/>
  <c r="J35" i="2"/>
  <c r="K35" i="2"/>
  <c r="L35" i="2"/>
  <c r="M35" i="2"/>
  <c r="N35" i="2"/>
  <c r="O35" i="2"/>
  <c r="D35" i="2"/>
  <c r="E12" i="2"/>
  <c r="F12" i="2"/>
  <c r="G12" i="2"/>
  <c r="H12" i="2"/>
  <c r="I12" i="2"/>
  <c r="J12" i="2"/>
  <c r="K12" i="2"/>
  <c r="L12" i="2"/>
  <c r="M12" i="2"/>
  <c r="N12" i="2"/>
  <c r="O12" i="2"/>
  <c r="D12" i="2"/>
  <c r="F9" i="2"/>
  <c r="G9" i="2"/>
  <c r="H9" i="2"/>
  <c r="I9" i="2"/>
  <c r="J9" i="2"/>
  <c r="K9" i="2"/>
  <c r="L9" i="2"/>
  <c r="M9" i="2"/>
  <c r="N9" i="2"/>
  <c r="O9" i="2"/>
  <c r="E9" i="2"/>
  <c r="D9" i="2"/>
  <c r="H4" i="2"/>
  <c r="I4" i="2"/>
  <c r="J4" i="2" s="1"/>
  <c r="K4" i="2" s="1"/>
  <c r="L4" i="2" s="1"/>
  <c r="M4" i="2" s="1"/>
  <c r="N4" i="2" s="1"/>
  <c r="O4" i="2" s="1"/>
  <c r="G4" i="2"/>
  <c r="F4" i="2"/>
  <c r="E4" i="2"/>
  <c r="D4" i="2"/>
  <c r="E46" i="2" l="1"/>
  <c r="E53" i="2"/>
  <c r="F49" i="2" s="1"/>
  <c r="F46" i="2" l="1"/>
  <c r="F53" i="2"/>
  <c r="G49" i="2" s="1"/>
  <c r="G46" i="2" l="1"/>
  <c r="G53" i="2"/>
  <c r="H49" i="2" s="1"/>
  <c r="H53" i="2" l="1"/>
  <c r="I49" i="2" s="1"/>
  <c r="H46" i="2"/>
  <c r="I46" i="2" l="1"/>
  <c r="I53" i="2"/>
  <c r="J49" i="2" s="1"/>
  <c r="J46" i="2" l="1"/>
  <c r="J53" i="2"/>
  <c r="K49" i="2" s="1"/>
  <c r="K46" i="2" l="1"/>
  <c r="K53" i="2"/>
  <c r="L49" i="2" s="1"/>
  <c r="L46" i="2" l="1"/>
  <c r="L53" i="2"/>
  <c r="M49" i="2" s="1"/>
  <c r="M46" i="2" l="1"/>
  <c r="M53" i="2"/>
  <c r="N49" i="2" s="1"/>
  <c r="N46" i="2" l="1"/>
  <c r="N53" i="2"/>
  <c r="O49" i="2" s="1"/>
  <c r="O46" i="2" l="1"/>
  <c r="O53" i="2"/>
</calcChain>
</file>

<file path=xl/comments1.xml><?xml version="1.0" encoding="utf-8"?>
<comments xmlns="http://schemas.openxmlformats.org/spreadsheetml/2006/main">
  <authors>
    <author>Laila Plīta</author>
  </authors>
  <commentList>
    <comment ref="C49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sākuma ganāmpulka lielums: slaucamās un cietstāvošās govis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Laila Plīta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186"/>
          </rPr>
          <t>SAIMNIECĪBAS NOSAUKUMS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186"/>
          </rPr>
          <t>IEVADA TEKOŠO GADU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<sst xmlns="http://schemas.openxmlformats.org/spreadsheetml/2006/main" count="183" uniqueCount="96">
  <si>
    <t>Dairy</t>
  </si>
  <si>
    <t>Brad Hilty, Robert Goodling</t>
  </si>
  <si>
    <t>rcg133@psu.edu</t>
  </si>
  <si>
    <t>extension.psu.edu/dairy</t>
  </si>
  <si>
    <t>Developed by: Brad Hilty, Business Information Management Specialist: Penn State Dairy Alliance - 2002</t>
  </si>
  <si>
    <t>Archives and Chart modifications by: Rob Goodling, Penn State Cooperative Extension, 10/8/2009</t>
  </si>
  <si>
    <t/>
  </si>
  <si>
    <t>Mēneša atskaite</t>
  </si>
  <si>
    <t xml:space="preserve">Lopkopības veids: </t>
  </si>
  <si>
    <t>īpašnieks:</t>
  </si>
  <si>
    <t>e-pasts:</t>
  </si>
  <si>
    <t>mājas lapa:</t>
  </si>
  <si>
    <t>Datums:</t>
  </si>
  <si>
    <t>Apraksts:</t>
  </si>
  <si>
    <t>Palīgs lopkopības konsultanteim</t>
  </si>
  <si>
    <t>Lietošanas instrukcija:</t>
  </si>
  <si>
    <t>1. ievadiet esošā gadu un janvāra datus augšpusē esošajam gadam (iezīmēts dzeltens)</t>
  </si>
  <si>
    <t>2. pievienojiet vēlamos mērķus vēlamajos daudzumos</t>
  </si>
  <si>
    <t>3. ievadiet vēlamos datus un vērojat līkni. Ne visas vienības būs vajadzīgas.</t>
  </si>
  <si>
    <t>4. gada beigās saglabājiet šo failu kā jaunu versiju. Iekopējiet datus pagājušā gada šītā, notīriet esošā gada šītu un turpinit lietot gadu no gada.</t>
  </si>
  <si>
    <t>5. aplūkojiet grafiku tendences un izvērtējiet 12 mēnešu progresu grafikos galvenajiem ganāmpulka rādītājiem</t>
  </si>
  <si>
    <t>6. kukurūzas skābbarības izmaksas: pielāgota cena normālam Nel un aktuālam NEL nosakot sausnu un enerģiju kukurūzā.</t>
  </si>
  <si>
    <t>SAIMNIECĪBAS NOSAUKUMS</t>
  </si>
  <si>
    <t>IKMĒNEŠA ATSKAITE</t>
  </si>
  <si>
    <t>Izstrādājis: Brad Hilty, Biznesa informācijas menedžmenta speciālists: Penn State Dairy Alliance - 2002</t>
  </si>
  <si>
    <t>Gads:</t>
  </si>
  <si>
    <t>Iegūto datu avots:</t>
  </si>
  <si>
    <t>Kontroles rādītāji</t>
  </si>
  <si>
    <t>piens/govis/dienas</t>
  </si>
  <si>
    <t>piens-41-100 dienas (teles)</t>
  </si>
  <si>
    <t>piens-41-100 dienas (govis)</t>
  </si>
  <si>
    <t>% olbaltumvielas (O)</t>
  </si>
  <si>
    <t>O/T attiecība</t>
  </si>
  <si>
    <t>Nodotais piens kg</t>
  </si>
  <si>
    <t>piena cena (gross)</t>
  </si>
  <si>
    <t>piena cena (net)</t>
  </si>
  <si>
    <t>atražošana</t>
  </si>
  <si>
    <t xml:space="preserve">Atsauces: </t>
  </si>
  <si>
    <t>Izstrādājis Brad Hilty, Dairy Alliance 2002.  Pārbaudījis un pielāgojis: Robert Goodling, Penn State Extension, 2008.</t>
  </si>
  <si>
    <t>Iespējamie riski:</t>
  </si>
  <si>
    <t>Šis produkts ir izstrādāts vispārējai informācijas ieguvei un ir balstīts uz Pensilvānijas Universitātes aprēķiniem.</t>
  </si>
  <si>
    <t>DIM grūsnības dienas</t>
  </si>
  <si>
    <t>Grūsnības rādītāji</t>
  </si>
  <si>
    <t>grūsnība/ mēneši</t>
  </si>
  <si>
    <t>apstiprināta grūsnība / mēneši</t>
  </si>
  <si>
    <t>Piena kvalitāte</t>
  </si>
  <si>
    <t>SCC-svērtā metode</t>
  </si>
  <si>
    <t>SCS-lineārā metode</t>
  </si>
  <si>
    <t>datums=&gt;</t>
  </si>
  <si>
    <t>SCC-svaigpiens (dzesētājā)</t>
  </si>
  <si>
    <t># klīniskie gadījumi</t>
  </si>
  <si>
    <t>barošanas efektivitāte</t>
  </si>
  <si>
    <t>Sausnas uzņemšana - kg/govis</t>
  </si>
  <si>
    <t>piens/kg sausnas</t>
  </si>
  <si>
    <t>iepirktā lopbarība imaksas</t>
  </si>
  <si>
    <t>pārdotais piens kg/darbinieki</t>
  </si>
  <si>
    <t>govju menedžments</t>
  </si>
  <si>
    <t>kāju problēmass # gadījumi</t>
  </si>
  <si>
    <t>Laminits</t>
  </si>
  <si>
    <t>nagu tulznas</t>
  </si>
  <si>
    <t>nagu puve</t>
  </si>
  <si>
    <t>aplauzti nagi</t>
  </si>
  <si>
    <t>brāķēšana</t>
  </si>
  <si>
    <t>proporcionāla brāķēšana gadā</t>
  </si>
  <si>
    <t>govju skaits</t>
  </si>
  <si>
    <t>sākotnējais govju skaits</t>
  </si>
  <si>
    <t>Nokautās govis</t>
  </si>
  <si>
    <t>teles atnesušās</t>
  </si>
  <si>
    <t>iepirktās govis</t>
  </si>
  <si>
    <t>govju skaits beigās</t>
  </si>
  <si>
    <t>procedūras maiņa</t>
  </si>
  <si>
    <t>saimniecības nosaukums</t>
  </si>
  <si>
    <t>gads:</t>
  </si>
  <si>
    <t xml:space="preserve"> (iepriekšējais gads)</t>
  </si>
  <si>
    <t>Datums=&gt;</t>
  </si>
  <si>
    <t>mērķis</t>
  </si>
  <si>
    <t>Ražība</t>
  </si>
  <si>
    <t>150 slaukšanās dienas standartlaktācijā</t>
  </si>
  <si>
    <t>negrūsnas govis&gt;70 slaukšanās dienas</t>
  </si>
  <si>
    <t>negrūsnas govis&gt;100 slaukšanās dienas</t>
  </si>
  <si>
    <t>% tauki</t>
  </si>
  <si>
    <t>baktēriju skaits-tauki(dzesētājā)</t>
  </si>
  <si>
    <t>slaukšanas zāles efektivitāte</t>
  </si>
  <si>
    <t>LDC VAI SAIMNIECĪBBAS DATI</t>
  </si>
  <si>
    <t>LDC VAI SAIMNIECĪBAS DATI</t>
  </si>
  <si>
    <t>SAIMNIECĪBAS DATI</t>
  </si>
  <si>
    <t>PIENOTAVAS /KOOPERATĪVI</t>
  </si>
  <si>
    <t>LDC</t>
  </si>
  <si>
    <t>ĒDINĀŠANA</t>
  </si>
  <si>
    <t>APRĒĶINS</t>
  </si>
  <si>
    <t>RAŽOTĀJS</t>
  </si>
  <si>
    <t>laktācijas vidējais somatisko šūnu skaits-teles&lt;40 slaukšanās diena</t>
  </si>
  <si>
    <t>laktācijas vidējais somatisko šūnu skaits-govis&lt;40 slaukšanās dienai</t>
  </si>
  <si>
    <t>Barības izmaksas eiro/uz 100kg piena</t>
  </si>
  <si>
    <t>patērētā darba slodze   (230 stundas /mēnesī)</t>
  </si>
  <si>
    <t>IEVADĪT SAIMNIECĪBAS NOSAUKUMU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</si>
</sst>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€&quot;\ * #,##0.00_-;\-&quot;€&quot;\ * #,##0.00_-;_-&quot;€&quot;\ * &quot;-&quot;??_-;_-@_-"/>
    <numFmt numFmtId="164" formatCode="&quot;$&quot;#,##0.00_);[Red]\(&quot;$&quot;#,##0.00\)"/>
    <numFmt numFmtId="165" formatCode="_(* #,##0.00_);_(* \(#,##0.00\);_(* &quot;-&quot;??_);_(@_)"/>
    <numFmt numFmtId="166" formatCode="&quot;$&quot;#,##0.00;[Red]&quot;$&quot;#,##0.00"/>
    <numFmt numFmtId="167" formatCode="0.0%"/>
    <numFmt numFmtId="168" formatCode="[$-409]mmm\-yy;@"/>
    <numFmt numFmtId="169" formatCode="0_);\(0\)"/>
  </numFmts>
  <fonts count="33" x14ac:knownFonts="1">
    <font>
      <sz val="11"/>
      <color theme="1"/>
      <name val="Calibri"/>
      <family val="2"/>
      <charset val="186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10"/>
      <name val="Times New Roman"/>
      <family val="1"/>
    </font>
    <font>
      <b/>
      <u/>
      <sz val="8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2"/>
      <color indexed="12"/>
      <name val="Times New Roman CYR"/>
      <family val="1"/>
      <charset val="204"/>
    </font>
    <font>
      <i/>
      <sz val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9"/>
      <name val="Times New Roman"/>
      <family val="1"/>
    </font>
    <font>
      <b/>
      <sz val="10"/>
      <color theme="3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6"/>
      <color theme="0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8"/>
      <color theme="3" tint="-0.249977111117893"/>
      <name val="Arial"/>
      <family val="2"/>
    </font>
    <font>
      <b/>
      <u/>
      <sz val="8"/>
      <name val="Times New Roman"/>
      <family val="1"/>
    </font>
    <font>
      <sz val="8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0" xfId="1"/>
    <xf numFmtId="0" fontId="6" fillId="0" borderId="0" xfId="1" applyFont="1"/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0" fontId="5" fillId="0" borderId="2" xfId="1" applyFont="1" applyBorder="1"/>
    <xf numFmtId="0" fontId="3" fillId="0" borderId="3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left"/>
    </xf>
    <xf numFmtId="0" fontId="3" fillId="2" borderId="1" xfId="1" applyFont="1" applyFill="1" applyBorder="1"/>
    <xf numFmtId="0" fontId="1" fillId="2" borderId="1" xfId="1" applyFill="1" applyBorder="1"/>
    <xf numFmtId="0" fontId="4" fillId="0" borderId="4" xfId="1" applyFont="1" applyBorder="1"/>
    <xf numFmtId="0" fontId="3" fillId="0" borderId="3" xfId="1" applyFont="1" applyBorder="1" applyAlignment="1">
      <alignment horizontal="left"/>
    </xf>
    <xf numFmtId="0" fontId="7" fillId="4" borderId="1" xfId="1" applyFont="1" applyFill="1" applyBorder="1" applyAlignment="1">
      <alignment horizontal="center"/>
    </xf>
    <xf numFmtId="0" fontId="3" fillId="4" borderId="1" xfId="1" applyFont="1" applyFill="1" applyBorder="1"/>
    <xf numFmtId="0" fontId="4" fillId="5" borderId="1" xfId="1" applyFont="1" applyFill="1" applyBorder="1" applyAlignment="1">
      <alignment horizontal="center"/>
    </xf>
    <xf numFmtId="0" fontId="3" fillId="3" borderId="1" xfId="1" applyFont="1" applyFill="1" applyBorder="1" applyProtection="1">
      <protection locked="0"/>
    </xf>
    <xf numFmtId="0" fontId="3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0" fontId="4" fillId="3" borderId="1" xfId="1" applyFont="1" applyFill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164" fontId="1" fillId="0" borderId="1" xfId="1" applyNumberFormat="1" applyBorder="1" applyProtection="1">
      <protection locked="0"/>
    </xf>
    <xf numFmtId="0" fontId="3" fillId="0" borderId="5" xfId="1" applyFont="1" applyBorder="1"/>
    <xf numFmtId="0" fontId="4" fillId="0" borderId="5" xfId="1" applyFont="1" applyBorder="1"/>
    <xf numFmtId="0" fontId="5" fillId="0" borderId="6" xfId="1" applyFont="1" applyBorder="1"/>
    <xf numFmtId="10" fontId="3" fillId="0" borderId="1" xfId="3" applyNumberFormat="1" applyFont="1" applyBorder="1"/>
    <xf numFmtId="167" fontId="9" fillId="3" borderId="1" xfId="3" applyNumberFormat="1" applyFont="1" applyFill="1" applyBorder="1" applyProtection="1">
      <protection locked="0"/>
    </xf>
    <xf numFmtId="167" fontId="4" fillId="0" borderId="1" xfId="3" applyNumberFormat="1" applyFont="1" applyBorder="1"/>
    <xf numFmtId="0" fontId="3" fillId="0" borderId="5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0" fillId="3" borderId="1" xfId="1" applyFont="1" applyFill="1" applyBorder="1" applyProtection="1">
      <protection locked="0"/>
    </xf>
    <xf numFmtId="0" fontId="3" fillId="0" borderId="8" xfId="1" applyFont="1" applyBorder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 indent="1"/>
    </xf>
    <xf numFmtId="0" fontId="12" fillId="0" borderId="5" xfId="1" applyFont="1" applyBorder="1" applyAlignment="1">
      <alignment horizontal="center" vertical="center" wrapText="1"/>
    </xf>
    <xf numFmtId="2" fontId="3" fillId="0" borderId="1" xfId="1" applyNumberFormat="1" applyFont="1" applyBorder="1" applyProtection="1">
      <protection locked="0"/>
    </xf>
    <xf numFmtId="166" fontId="3" fillId="0" borderId="1" xfId="1" applyNumberFormat="1" applyFont="1" applyBorder="1" applyProtection="1">
      <protection locked="0"/>
    </xf>
    <xf numFmtId="0" fontId="8" fillId="0" borderId="1" xfId="1" applyFont="1" applyBorder="1" applyAlignment="1" applyProtection="1">
      <alignment textRotation="180" wrapText="1"/>
      <protection locked="0"/>
    </xf>
    <xf numFmtId="0" fontId="8" fillId="0" borderId="1" xfId="1" applyFont="1" applyBorder="1" applyAlignment="1" applyProtection="1">
      <alignment textRotation="180" wrapText="1" shrinkToFit="1"/>
      <protection locked="0"/>
    </xf>
    <xf numFmtId="16" fontId="8" fillId="0" borderId="1" xfId="1" applyNumberFormat="1" applyFont="1" applyBorder="1" applyAlignment="1" applyProtection="1">
      <alignment textRotation="180" wrapText="1"/>
      <protection locked="0"/>
    </xf>
    <xf numFmtId="0" fontId="3" fillId="5" borderId="1" xfId="1" applyFont="1" applyFill="1" applyBorder="1" applyProtection="1">
      <protection locked="0"/>
    </xf>
    <xf numFmtId="0" fontId="3" fillId="4" borderId="1" xfId="1" applyFont="1" applyFill="1" applyBorder="1" applyProtection="1">
      <protection locked="0"/>
    </xf>
    <xf numFmtId="10" fontId="3" fillId="3" borderId="1" xfId="3" applyNumberFormat="1" applyFont="1" applyFill="1" applyBorder="1" applyProtection="1"/>
    <xf numFmtId="0" fontId="3" fillId="5" borderId="1" xfId="1" applyFont="1" applyFill="1" applyBorder="1" applyProtection="1"/>
    <xf numFmtId="0" fontId="13" fillId="0" borderId="0" xfId="1" applyFont="1"/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165" fontId="4" fillId="0" borderId="1" xfId="2" applyFont="1" applyBorder="1" applyProtection="1"/>
    <xf numFmtId="0" fontId="3" fillId="0" borderId="1" xfId="1" applyFont="1" applyBorder="1" applyProtection="1"/>
    <xf numFmtId="0" fontId="15" fillId="0" borderId="0" xfId="1" applyFont="1"/>
    <xf numFmtId="168" fontId="7" fillId="0" borderId="1" xfId="1" applyNumberFormat="1" applyFont="1" applyBorder="1" applyAlignment="1">
      <alignment horizontal="center"/>
    </xf>
    <xf numFmtId="0" fontId="14" fillId="0" borderId="0" xfId="1" applyFont="1"/>
    <xf numFmtId="0" fontId="2" fillId="0" borderId="0" xfId="1" applyFont="1"/>
    <xf numFmtId="1" fontId="16" fillId="9" borderId="0" xfId="1" applyNumberFormat="1" applyFont="1" applyFill="1" applyProtection="1">
      <protection locked="0"/>
    </xf>
    <xf numFmtId="168" fontId="27" fillId="6" borderId="1" xfId="1" applyNumberFormat="1" applyFont="1" applyFill="1" applyBorder="1" applyAlignment="1" applyProtection="1">
      <alignment horizontal="center"/>
    </xf>
    <xf numFmtId="0" fontId="1" fillId="0" borderId="0" xfId="1"/>
    <xf numFmtId="0" fontId="6" fillId="0" borderId="0" xfId="1" applyFont="1"/>
    <xf numFmtId="0" fontId="4" fillId="0" borderId="1" xfId="1" applyFont="1" applyBorder="1" applyAlignment="1">
      <alignment horizontal="center"/>
    </xf>
    <xf numFmtId="0" fontId="3" fillId="0" borderId="1" xfId="1" applyFont="1" applyBorder="1"/>
    <xf numFmtId="0" fontId="5" fillId="0" borderId="2" xfId="1" applyFont="1" applyBorder="1"/>
    <xf numFmtId="0" fontId="3" fillId="0" borderId="3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left"/>
    </xf>
    <xf numFmtId="0" fontId="3" fillId="2" borderId="1" xfId="1" applyFont="1" applyFill="1" applyBorder="1"/>
    <xf numFmtId="0" fontId="1" fillId="2" borderId="1" xfId="1" applyFill="1" applyBorder="1"/>
    <xf numFmtId="0" fontId="4" fillId="0" borderId="4" xfId="1" applyFont="1" applyBorder="1"/>
    <xf numFmtId="0" fontId="3" fillId="0" borderId="3" xfId="1" applyFont="1" applyBorder="1" applyAlignment="1">
      <alignment horizontal="left"/>
    </xf>
    <xf numFmtId="0" fontId="7" fillId="4" borderId="1" xfId="1" applyFont="1" applyFill="1" applyBorder="1" applyAlignment="1">
      <alignment horizontal="center"/>
    </xf>
    <xf numFmtId="0" fontId="3" fillId="4" borderId="1" xfId="1" applyFont="1" applyFill="1" applyBorder="1"/>
    <xf numFmtId="0" fontId="4" fillId="5" borderId="1" xfId="1" applyFont="1" applyFill="1" applyBorder="1" applyAlignment="1">
      <alignment horizontal="center"/>
    </xf>
    <xf numFmtId="0" fontId="3" fillId="3" borderId="1" xfId="1" applyFont="1" applyFill="1" applyBorder="1" applyProtection="1">
      <protection locked="0"/>
    </xf>
    <xf numFmtId="0" fontId="3" fillId="0" borderId="1" xfId="1" applyFont="1" applyBorder="1" applyProtection="1">
      <protection locked="0"/>
    </xf>
    <xf numFmtId="0" fontId="1" fillId="0" borderId="1" xfId="1" applyBorder="1" applyProtection="1">
      <protection locked="0"/>
    </xf>
    <xf numFmtId="0" fontId="4" fillId="3" borderId="1" xfId="1" applyFont="1" applyFill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164" fontId="1" fillId="0" borderId="1" xfId="1" applyNumberFormat="1" applyBorder="1" applyProtection="1">
      <protection locked="0"/>
    </xf>
    <xf numFmtId="0" fontId="3" fillId="0" borderId="5" xfId="1" applyFont="1" applyBorder="1"/>
    <xf numFmtId="0" fontId="4" fillId="0" borderId="5" xfId="1" applyFont="1" applyBorder="1"/>
    <xf numFmtId="0" fontId="5" fillId="0" borderId="6" xfId="1" applyFont="1" applyBorder="1"/>
    <xf numFmtId="167" fontId="9" fillId="3" borderId="1" xfId="3" applyNumberFormat="1" applyFont="1" applyFill="1" applyBorder="1" applyProtection="1">
      <protection locked="0"/>
    </xf>
    <xf numFmtId="0" fontId="3" fillId="0" borderId="5" xfId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0" fillId="3" borderId="1" xfId="1" applyFont="1" applyFill="1" applyBorder="1" applyProtection="1">
      <protection locked="0"/>
    </xf>
    <xf numFmtId="0" fontId="3" fillId="0" borderId="8" xfId="1" applyFont="1" applyBorder="1"/>
    <xf numFmtId="0" fontId="3" fillId="0" borderId="5" xfId="1" applyFont="1" applyBorder="1" applyAlignment="1">
      <alignment horizontal="left"/>
    </xf>
    <xf numFmtId="0" fontId="3" fillId="0" borderId="3" xfId="1" applyFont="1" applyBorder="1" applyAlignment="1">
      <alignment horizontal="left" indent="1"/>
    </xf>
    <xf numFmtId="2" fontId="3" fillId="0" borderId="1" xfId="1" applyNumberFormat="1" applyFont="1" applyBorder="1" applyProtection="1">
      <protection locked="0"/>
    </xf>
    <xf numFmtId="166" fontId="3" fillId="0" borderId="1" xfId="1" applyNumberFormat="1" applyFont="1" applyBorder="1" applyProtection="1">
      <protection locked="0"/>
    </xf>
    <xf numFmtId="0" fontId="8" fillId="0" borderId="1" xfId="1" applyFont="1" applyBorder="1" applyAlignment="1" applyProtection="1">
      <alignment textRotation="180" wrapText="1"/>
      <protection locked="0"/>
    </xf>
    <xf numFmtId="0" fontId="8" fillId="0" borderId="1" xfId="1" applyFont="1" applyBorder="1" applyAlignment="1" applyProtection="1">
      <alignment textRotation="180" wrapText="1" shrinkToFit="1"/>
      <protection locked="0"/>
    </xf>
    <xf numFmtId="16" fontId="8" fillId="0" borderId="1" xfId="1" applyNumberFormat="1" applyFont="1" applyBorder="1" applyAlignment="1" applyProtection="1">
      <alignment textRotation="180" wrapText="1"/>
      <protection locked="0"/>
    </xf>
    <xf numFmtId="0" fontId="3" fillId="5" borderId="1" xfId="1" applyFont="1" applyFill="1" applyBorder="1" applyProtection="1">
      <protection locked="0"/>
    </xf>
    <xf numFmtId="0" fontId="3" fillId="4" borderId="1" xfId="1" applyFont="1" applyFill="1" applyBorder="1" applyProtection="1">
      <protection locked="0"/>
    </xf>
    <xf numFmtId="10" fontId="3" fillId="3" borderId="1" xfId="3" applyNumberFormat="1" applyFont="1" applyFill="1" applyBorder="1" applyProtection="1"/>
    <xf numFmtId="0" fontId="3" fillId="5" borderId="1" xfId="1" applyFont="1" applyFill="1" applyBorder="1" applyProtection="1"/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165" fontId="4" fillId="0" borderId="1" xfId="2" applyFont="1" applyBorder="1" applyProtection="1"/>
    <xf numFmtId="164" fontId="3" fillId="0" borderId="1" xfId="1" applyNumberFormat="1" applyFont="1" applyBorder="1" applyProtection="1"/>
    <xf numFmtId="37" fontId="3" fillId="0" borderId="1" xfId="1" applyNumberFormat="1" applyFont="1" applyBorder="1" applyProtection="1">
      <protection locked="0"/>
    </xf>
    <xf numFmtId="169" fontId="3" fillId="0" borderId="1" xfId="1" applyNumberFormat="1" applyFont="1" applyBorder="1" applyProtection="1">
      <protection locked="0"/>
    </xf>
    <xf numFmtId="10" fontId="3" fillId="0" borderId="1" xfId="3" applyNumberFormat="1" applyFont="1" applyBorder="1" applyProtection="1"/>
    <xf numFmtId="167" fontId="4" fillId="0" borderId="1" xfId="3" applyNumberFormat="1" applyFont="1" applyBorder="1" applyProtection="1"/>
    <xf numFmtId="16" fontId="3" fillId="0" borderId="1" xfId="1" applyNumberFormat="1" applyFont="1" applyBorder="1" applyAlignment="1" applyProtection="1">
      <alignment textRotation="180" wrapText="1"/>
      <protection locked="0"/>
    </xf>
    <xf numFmtId="168" fontId="28" fillId="0" borderId="1" xfId="1" applyNumberFormat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168" fontId="28" fillId="0" borderId="1" xfId="1" applyNumberFormat="1" applyFont="1" applyFill="1" applyBorder="1" applyAlignment="1" applyProtection="1">
      <alignment horizontal="center"/>
    </xf>
    <xf numFmtId="0" fontId="14" fillId="0" borderId="0" xfId="1" applyFont="1" applyFill="1" applyProtection="1"/>
    <xf numFmtId="0" fontId="1" fillId="10" borderId="0" xfId="1" applyFill="1"/>
    <xf numFmtId="0" fontId="1" fillId="10" borderId="0" xfId="1" applyFill="1" applyAlignment="1"/>
    <xf numFmtId="0" fontId="12" fillId="10" borderId="0" xfId="1" applyFont="1" applyFill="1" applyAlignment="1"/>
    <xf numFmtId="0" fontId="12" fillId="0" borderId="5" xfId="1" applyFont="1" applyBorder="1" applyAlignment="1">
      <alignment horizontal="center" vertical="center" wrapText="1"/>
    </xf>
    <xf numFmtId="0" fontId="29" fillId="0" borderId="3" xfId="1" applyFont="1" applyBorder="1"/>
    <xf numFmtId="0" fontId="19" fillId="0" borderId="0" xfId="4" applyFont="1" applyAlignment="1">
      <alignment horizontal="center" vertical="center"/>
    </xf>
    <xf numFmtId="0" fontId="20" fillId="7" borderId="0" xfId="4" applyFont="1" applyFill="1" applyAlignment="1">
      <alignment horizontal="center" vertical="center"/>
    </xf>
    <xf numFmtId="0" fontId="21" fillId="0" borderId="0" xfId="4" applyFont="1" applyAlignment="1">
      <alignment horizontal="left" vertical="center" wrapText="1"/>
    </xf>
    <xf numFmtId="0" fontId="21" fillId="0" borderId="0" xfId="4" applyFont="1" applyAlignment="1">
      <alignment horizontal="left" vertical="center"/>
    </xf>
    <xf numFmtId="14" fontId="21" fillId="0" borderId="0" xfId="4" applyNumberFormat="1" applyFont="1" applyAlignment="1">
      <alignment horizontal="left" vertical="center"/>
    </xf>
    <xf numFmtId="0" fontId="22" fillId="0" borderId="0" xfId="5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17" fillId="0" borderId="2" xfId="4" applyFont="1" applyFill="1" applyBorder="1" applyAlignment="1">
      <alignment horizontal="left" vertical="top" wrapText="1"/>
    </xf>
    <xf numFmtId="0" fontId="17" fillId="0" borderId="0" xfId="4" applyFont="1" applyFill="1" applyBorder="1" applyAlignment="1">
      <alignment horizontal="left" vertical="top" wrapText="1"/>
    </xf>
    <xf numFmtId="0" fontId="17" fillId="0" borderId="3" xfId="4" applyFont="1" applyFill="1" applyBorder="1" applyAlignment="1">
      <alignment horizontal="left" vertical="top" wrapText="1"/>
    </xf>
    <xf numFmtId="0" fontId="23" fillId="7" borderId="9" xfId="4" applyFont="1" applyFill="1" applyBorder="1" applyAlignment="1">
      <alignment horizontal="left" vertical="top" wrapText="1"/>
    </xf>
    <xf numFmtId="0" fontId="23" fillId="7" borderId="12" xfId="4" applyFont="1" applyFill="1" applyBorder="1" applyAlignment="1">
      <alignment horizontal="left" vertical="top" wrapText="1"/>
    </xf>
    <xf numFmtId="0" fontId="23" fillId="7" borderId="8" xfId="4" applyFont="1" applyFill="1" applyBorder="1" applyAlignment="1">
      <alignment horizontal="left" vertical="top" wrapText="1"/>
    </xf>
    <xf numFmtId="0" fontId="24" fillId="0" borderId="9" xfId="4" applyFont="1" applyFill="1" applyBorder="1" applyAlignment="1">
      <alignment horizontal="left" vertical="top" wrapText="1"/>
    </xf>
    <xf numFmtId="0" fontId="24" fillId="0" borderId="12" xfId="4" applyFont="1" applyFill="1" applyBorder="1" applyAlignment="1">
      <alignment horizontal="left" vertical="top" wrapText="1"/>
    </xf>
    <xf numFmtId="0" fontId="24" fillId="0" borderId="8" xfId="4" applyFont="1" applyFill="1" applyBorder="1" applyAlignment="1">
      <alignment horizontal="left" vertical="top" wrapText="1"/>
    </xf>
    <xf numFmtId="0" fontId="25" fillId="8" borderId="9" xfId="4" applyFont="1" applyFill="1" applyBorder="1" applyAlignment="1">
      <alignment horizontal="left" vertical="center"/>
    </xf>
    <xf numFmtId="0" fontId="25" fillId="8" borderId="12" xfId="4" applyFont="1" applyFill="1" applyBorder="1" applyAlignment="1">
      <alignment horizontal="left" vertical="center"/>
    </xf>
    <xf numFmtId="0" fontId="25" fillId="8" borderId="8" xfId="4" applyFont="1" applyFill="1" applyBorder="1" applyAlignment="1">
      <alignment horizontal="left" vertical="center"/>
    </xf>
    <xf numFmtId="0" fontId="24" fillId="0" borderId="9" xfId="4" applyFont="1" applyBorder="1" applyAlignment="1">
      <alignment horizontal="left" vertical="top" wrapText="1"/>
    </xf>
    <xf numFmtId="0" fontId="24" fillId="0" borderId="12" xfId="4" applyFont="1" applyBorder="1" applyAlignment="1">
      <alignment horizontal="left" vertical="top" wrapText="1"/>
    </xf>
    <xf numFmtId="0" fontId="24" fillId="0" borderId="8" xfId="4" applyFont="1" applyBorder="1" applyAlignment="1">
      <alignment horizontal="left" vertical="top" wrapText="1"/>
    </xf>
    <xf numFmtId="0" fontId="25" fillId="8" borderId="9" xfId="4" applyFont="1" applyFill="1" applyBorder="1" applyAlignment="1">
      <alignment horizontal="left" wrapText="1"/>
    </xf>
    <xf numFmtId="0" fontId="25" fillId="8" borderId="12" xfId="4" applyFont="1" applyFill="1" applyBorder="1" applyAlignment="1">
      <alignment horizontal="left" wrapText="1"/>
    </xf>
    <xf numFmtId="0" fontId="25" fillId="8" borderId="8" xfId="4" applyFont="1" applyFill="1" applyBorder="1" applyAlignment="1">
      <alignment horizontal="left" wrapText="1"/>
    </xf>
    <xf numFmtId="0" fontId="26" fillId="8" borderId="13" xfId="4" applyFont="1" applyFill="1" applyBorder="1" applyAlignment="1">
      <alignment horizontal="left" vertical="center" wrapText="1"/>
    </xf>
    <xf numFmtId="0" fontId="26" fillId="8" borderId="10" xfId="4" applyFont="1" applyFill="1" applyBorder="1" applyAlignment="1">
      <alignment horizontal="left" vertical="center" wrapText="1"/>
    </xf>
    <xf numFmtId="0" fontId="26" fillId="8" borderId="14" xfId="4" applyFont="1" applyFill="1" applyBorder="1" applyAlignment="1">
      <alignment horizontal="left" vertical="center" wrapText="1"/>
    </xf>
    <xf numFmtId="0" fontId="21" fillId="0" borderId="13" xfId="4" applyFont="1" applyFill="1" applyBorder="1" applyAlignment="1">
      <alignment horizontal="left" vertical="top" wrapText="1"/>
    </xf>
    <xf numFmtId="0" fontId="21" fillId="0" borderId="10" xfId="4" applyFont="1" applyFill="1" applyBorder="1" applyAlignment="1">
      <alignment horizontal="left" vertical="top" wrapText="1"/>
    </xf>
    <xf numFmtId="0" fontId="21" fillId="0" borderId="14" xfId="4" applyFont="1" applyFill="1" applyBorder="1" applyAlignment="1">
      <alignment horizontal="left" vertical="top" wrapText="1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/>
    </xf>
    <xf numFmtId="0" fontId="11" fillId="9" borderId="10" xfId="1" applyFont="1" applyFill="1" applyBorder="1" applyAlignment="1" applyProtection="1">
      <alignment horizontal="center"/>
      <protection locked="0"/>
    </xf>
    <xf numFmtId="0" fontId="7" fillId="6" borderId="6" xfId="1" applyFont="1" applyFill="1" applyBorder="1" applyAlignment="1">
      <alignment horizontal="center" wrapText="1"/>
    </xf>
    <xf numFmtId="0" fontId="7" fillId="6" borderId="5" xfId="1" applyFont="1" applyFill="1" applyBorder="1" applyAlignment="1">
      <alignment horizontal="center" wrapText="1"/>
    </xf>
    <xf numFmtId="0" fontId="1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2" fillId="0" borderId="7" xfId="1" applyFont="1" applyBorder="1" applyAlignment="1">
      <alignment horizontal="center" vertical="center"/>
    </xf>
    <xf numFmtId="0" fontId="12" fillId="0" borderId="11" xfId="1" applyFont="1" applyBorder="1" applyAlignment="1">
      <alignment horizontal="left"/>
    </xf>
    <xf numFmtId="0" fontId="11" fillId="0" borderId="10" xfId="1" applyFont="1" applyBorder="1" applyAlignment="1" applyProtection="1">
      <alignment horizontal="center"/>
    </xf>
    <xf numFmtId="0" fontId="13" fillId="10" borderId="0" xfId="1" applyFont="1" applyFill="1" applyAlignment="1">
      <alignment horizontal="left" shrinkToFit="1"/>
    </xf>
    <xf numFmtId="0" fontId="1" fillId="10" borderId="0" xfId="1" applyFill="1" applyAlignment="1">
      <alignment horizontal="center"/>
    </xf>
    <xf numFmtId="0" fontId="14" fillId="10" borderId="0" xfId="1" applyFont="1" applyFill="1" applyAlignment="1">
      <alignment horizontal="center"/>
    </xf>
    <xf numFmtId="0" fontId="2" fillId="10" borderId="0" xfId="1" applyFont="1" applyFill="1" applyAlignment="1">
      <alignment horizontal="right"/>
    </xf>
    <xf numFmtId="0" fontId="3" fillId="0" borderId="3" xfId="1" applyFont="1" applyFill="1" applyBorder="1"/>
    <xf numFmtId="0" fontId="29" fillId="0" borderId="3" xfId="1" applyFont="1" applyFill="1" applyBorder="1"/>
    <xf numFmtId="44" fontId="3" fillId="0" borderId="1" xfId="1" applyNumberFormat="1" applyFont="1" applyBorder="1" applyProtection="1"/>
    <xf numFmtId="0" fontId="32" fillId="10" borderId="0" xfId="1" applyFont="1" applyFill="1" applyAlignment="1">
      <alignment horizontal="center"/>
    </xf>
  </cellXfs>
  <cellStyles count="6">
    <cellStyle name="Comma 2" xfId="2"/>
    <cellStyle name="Hyperlink" xfId="5" builtinId="8"/>
    <cellStyle name="Normal" xfId="0" builtinId="0"/>
    <cellStyle name="Normal 2" xfId="4"/>
    <cellStyle name="Normal 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g133@p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13" workbookViewId="0">
      <selection activeCell="A25" sqref="A25:K25"/>
    </sheetView>
  </sheetViews>
  <sheetFormatPr defaultRowHeight="15" x14ac:dyDescent="0.25"/>
  <cols>
    <col min="1" max="11" width="12.85546875" customWidth="1"/>
  </cols>
  <sheetData>
    <row r="1" spans="1:1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7" customHeight="1" x14ac:dyDescent="0.25">
      <c r="A2" s="121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27" customHeight="1" x14ac:dyDescent="0.25">
      <c r="A3" s="122" t="s">
        <v>8</v>
      </c>
      <c r="B3" s="122"/>
      <c r="C3" s="123" t="s">
        <v>0</v>
      </c>
      <c r="D3" s="123"/>
      <c r="E3" s="123"/>
      <c r="F3" s="123"/>
      <c r="G3" s="123"/>
      <c r="H3" s="123"/>
      <c r="I3" s="123"/>
      <c r="J3" s="123"/>
      <c r="K3" s="123"/>
    </row>
    <row r="4" spans="1:11" ht="27" customHeight="1" x14ac:dyDescent="0.25">
      <c r="A4" s="122" t="s">
        <v>9</v>
      </c>
      <c r="B4" s="122"/>
      <c r="C4" s="123" t="s">
        <v>1</v>
      </c>
      <c r="D4" s="123"/>
      <c r="E4" s="123"/>
      <c r="F4" s="123"/>
      <c r="G4" s="123" t="s">
        <v>12</v>
      </c>
      <c r="H4" s="123"/>
      <c r="I4" s="124">
        <v>43265</v>
      </c>
      <c r="J4" s="123"/>
      <c r="K4" s="123"/>
    </row>
    <row r="5" spans="1:11" ht="27" customHeight="1" x14ac:dyDescent="0.25">
      <c r="A5" s="122" t="s">
        <v>10</v>
      </c>
      <c r="B5" s="122"/>
      <c r="C5" s="125" t="s">
        <v>2</v>
      </c>
      <c r="D5" s="123"/>
      <c r="E5" s="123"/>
      <c r="F5" s="123"/>
      <c r="G5" s="126"/>
      <c r="H5" s="126"/>
      <c r="I5" s="126"/>
      <c r="J5" s="126"/>
      <c r="K5" s="126"/>
    </row>
    <row r="6" spans="1:11" ht="27" customHeight="1" x14ac:dyDescent="0.25">
      <c r="A6" s="122" t="s">
        <v>11</v>
      </c>
      <c r="B6" s="122"/>
      <c r="C6" s="123" t="s">
        <v>3</v>
      </c>
      <c r="D6" s="123"/>
      <c r="E6" s="123"/>
      <c r="F6" s="123"/>
      <c r="G6" s="126"/>
      <c r="H6" s="126"/>
      <c r="I6" s="126"/>
      <c r="J6" s="126"/>
      <c r="K6" s="126"/>
    </row>
    <row r="7" spans="1:11" ht="27" customHeight="1" x14ac:dyDescent="0.25">
      <c r="A7" s="130" t="s">
        <v>13</v>
      </c>
      <c r="B7" s="131"/>
      <c r="C7" s="131"/>
      <c r="D7" s="131"/>
      <c r="E7" s="131"/>
      <c r="F7" s="131"/>
      <c r="G7" s="131"/>
      <c r="H7" s="131"/>
      <c r="I7" s="131"/>
      <c r="J7" s="131"/>
      <c r="K7" s="132"/>
    </row>
    <row r="8" spans="1:11" ht="27" customHeight="1" x14ac:dyDescent="0.25">
      <c r="A8" s="133" t="s">
        <v>14</v>
      </c>
      <c r="B8" s="134"/>
      <c r="C8" s="134"/>
      <c r="D8" s="134"/>
      <c r="E8" s="134"/>
      <c r="F8" s="134"/>
      <c r="G8" s="134"/>
      <c r="H8" s="134"/>
      <c r="I8" s="134"/>
      <c r="J8" s="134"/>
      <c r="K8" s="135"/>
    </row>
    <row r="9" spans="1:11" ht="27" customHeight="1" x14ac:dyDescent="0.25">
      <c r="A9" s="130" t="s">
        <v>15</v>
      </c>
      <c r="B9" s="131"/>
      <c r="C9" s="131"/>
      <c r="D9" s="131"/>
      <c r="E9" s="131"/>
      <c r="F9" s="131"/>
      <c r="G9" s="131"/>
      <c r="H9" s="131"/>
      <c r="I9" s="131"/>
      <c r="J9" s="131"/>
      <c r="K9" s="132"/>
    </row>
    <row r="10" spans="1:11" ht="27" customHeight="1" x14ac:dyDescent="0.25">
      <c r="A10" s="127" t="s">
        <v>16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9"/>
    </row>
    <row r="11" spans="1:11" ht="27" customHeight="1" x14ac:dyDescent="0.25">
      <c r="A11" s="127" t="s">
        <v>17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9"/>
    </row>
    <row r="12" spans="1:11" ht="27" customHeight="1" x14ac:dyDescent="0.25">
      <c r="A12" s="127" t="s">
        <v>18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9"/>
    </row>
    <row r="13" spans="1:11" ht="27" customHeight="1" x14ac:dyDescent="0.25">
      <c r="A13" s="127" t="s">
        <v>19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9"/>
    </row>
    <row r="14" spans="1:11" ht="27" customHeight="1" x14ac:dyDescent="0.25">
      <c r="A14" s="127" t="s">
        <v>20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27" customHeight="1" x14ac:dyDescent="0.25">
      <c r="A15" s="127" t="s">
        <v>21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9"/>
    </row>
    <row r="16" spans="1:11" ht="27" customHeight="1" x14ac:dyDescent="0.2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27" customHeight="1" x14ac:dyDescent="0.25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9"/>
    </row>
    <row r="18" spans="1:11" ht="27" customHeight="1" x14ac:dyDescent="0.25">
      <c r="A18" s="127"/>
      <c r="B18" s="128"/>
      <c r="C18" s="128"/>
      <c r="D18" s="128"/>
      <c r="E18" s="128"/>
      <c r="F18" s="128"/>
      <c r="G18" s="128"/>
      <c r="H18" s="128"/>
      <c r="I18" s="128"/>
      <c r="J18" s="128"/>
      <c r="K18" s="129"/>
    </row>
    <row r="19" spans="1:11" ht="27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ht="27" customHeight="1" x14ac:dyDescent="0.25">
      <c r="A20" s="127"/>
      <c r="B20" s="128"/>
      <c r="C20" s="128"/>
      <c r="D20" s="128"/>
      <c r="E20" s="128"/>
      <c r="F20" s="128"/>
      <c r="G20" s="128"/>
      <c r="H20" s="128"/>
      <c r="I20" s="128"/>
      <c r="J20" s="128"/>
      <c r="K20" s="129"/>
    </row>
    <row r="21" spans="1:11" ht="27" customHeight="1" x14ac:dyDescent="0.2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50"/>
    </row>
    <row r="22" spans="1:11" ht="27" customHeight="1" x14ac:dyDescent="0.25">
      <c r="A22" s="136" t="s">
        <v>37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8"/>
    </row>
    <row r="23" spans="1:11" ht="27" customHeight="1" x14ac:dyDescent="0.25">
      <c r="A23" s="139" t="s">
        <v>38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1"/>
    </row>
    <row r="24" spans="1:11" ht="27" customHeight="1" x14ac:dyDescent="0.25">
      <c r="A24" s="142" t="s">
        <v>39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4"/>
    </row>
    <row r="25" spans="1:11" ht="27" customHeight="1" x14ac:dyDescent="0.25">
      <c r="A25" s="145" t="s">
        <v>40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7"/>
    </row>
  </sheetData>
  <dataConsolidate/>
  <mergeCells count="35">
    <mergeCell ref="A22:K22"/>
    <mergeCell ref="A23:K23"/>
    <mergeCell ref="A24:K24"/>
    <mergeCell ref="A25:K25"/>
    <mergeCell ref="A16:K16"/>
    <mergeCell ref="A17:K17"/>
    <mergeCell ref="A18:K18"/>
    <mergeCell ref="A19:K19"/>
    <mergeCell ref="A20:K20"/>
    <mergeCell ref="A21:K21"/>
    <mergeCell ref="A15:K15"/>
    <mergeCell ref="A6:B6"/>
    <mergeCell ref="C6:F6"/>
    <mergeCell ref="G6:K6"/>
    <mergeCell ref="A7:K7"/>
    <mergeCell ref="A8:K8"/>
    <mergeCell ref="A9:K9"/>
    <mergeCell ref="A10:K10"/>
    <mergeCell ref="A11:K11"/>
    <mergeCell ref="A12:K12"/>
    <mergeCell ref="A13:K13"/>
    <mergeCell ref="A14:K14"/>
    <mergeCell ref="A4:B4"/>
    <mergeCell ref="C4:F4"/>
    <mergeCell ref="G4:H4"/>
    <mergeCell ref="I4:K4"/>
    <mergeCell ref="A5:B5"/>
    <mergeCell ref="C5:F5"/>
    <mergeCell ref="G5:K5"/>
    <mergeCell ref="A1:K1"/>
    <mergeCell ref="A2:K2"/>
    <mergeCell ref="A3:B3"/>
    <mergeCell ref="C3:F3"/>
    <mergeCell ref="G3:H3"/>
    <mergeCell ref="I3:K3"/>
  </mergeCells>
  <hyperlinks>
    <hyperlink ref="C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topLeftCell="C28" zoomScale="120" zoomScaleNormal="120" workbookViewId="0">
      <selection activeCell="H39" sqref="H39"/>
    </sheetView>
  </sheetViews>
  <sheetFormatPr defaultRowHeight="15" x14ac:dyDescent="0.25"/>
  <cols>
    <col min="1" max="1" width="37.7109375" customWidth="1"/>
    <col min="2" max="2" width="48.7109375" bestFit="1" customWidth="1"/>
    <col min="3" max="3" width="8.710937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">
        <v>23</v>
      </c>
      <c r="B2" s="1"/>
      <c r="C2" s="153" t="s">
        <v>22</v>
      </c>
      <c r="D2" s="153"/>
      <c r="E2" s="153"/>
      <c r="F2" s="153"/>
      <c r="G2" s="153"/>
      <c r="H2" s="1"/>
      <c r="I2" s="1"/>
      <c r="J2" s="54" t="s">
        <v>25</v>
      </c>
      <c r="K2" s="56">
        <v>2016</v>
      </c>
      <c r="L2" s="55"/>
      <c r="M2" s="1"/>
      <c r="N2" s="1"/>
      <c r="O2" s="1"/>
    </row>
    <row r="3" spans="1:15" x14ac:dyDescent="0.25">
      <c r="A3" s="52" t="s">
        <v>24</v>
      </c>
      <c r="B3" s="4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54" t="s">
        <v>26</v>
      </c>
      <c r="B4" s="11" t="s">
        <v>27</v>
      </c>
      <c r="C4" s="3" t="s">
        <v>48</v>
      </c>
      <c r="D4" s="57">
        <f>DATE(K2,1,15)</f>
        <v>42384</v>
      </c>
      <c r="E4" s="53">
        <f>+D4+30</f>
        <v>42414</v>
      </c>
      <c r="F4" s="53">
        <f>+E4+30</f>
        <v>42444</v>
      </c>
      <c r="G4" s="53">
        <f>+F4+30</f>
        <v>42474</v>
      </c>
      <c r="H4" s="53">
        <f t="shared" ref="H4:O4" si="0">+G4+30</f>
        <v>42504</v>
      </c>
      <c r="I4" s="53">
        <f t="shared" si="0"/>
        <v>42534</v>
      </c>
      <c r="J4" s="53">
        <f t="shared" si="0"/>
        <v>42564</v>
      </c>
      <c r="K4" s="53">
        <f t="shared" si="0"/>
        <v>42594</v>
      </c>
      <c r="L4" s="53">
        <f t="shared" si="0"/>
        <v>42624</v>
      </c>
      <c r="M4" s="53">
        <f t="shared" si="0"/>
        <v>42654</v>
      </c>
      <c r="N4" s="53">
        <f t="shared" si="0"/>
        <v>42684</v>
      </c>
      <c r="O4" s="53">
        <f t="shared" si="0"/>
        <v>42714</v>
      </c>
    </row>
    <row r="5" spans="1:15" x14ac:dyDescent="0.25">
      <c r="A5" s="155"/>
      <c r="B5" s="5" t="s">
        <v>76</v>
      </c>
      <c r="C5" s="15" t="s">
        <v>75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56" t="s">
        <v>87</v>
      </c>
      <c r="B6" s="23" t="s">
        <v>28</v>
      </c>
      <c r="C6" s="4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x14ac:dyDescent="0.25">
      <c r="A7" s="156"/>
      <c r="B7" s="22" t="s">
        <v>29</v>
      </c>
      <c r="C7" s="4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x14ac:dyDescent="0.25">
      <c r="A8" s="156"/>
      <c r="B8" s="79" t="s">
        <v>30</v>
      </c>
      <c r="C8" s="4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x14ac:dyDescent="0.25">
      <c r="A9" s="35" t="s">
        <v>89</v>
      </c>
      <c r="B9" s="6" t="s">
        <v>77</v>
      </c>
      <c r="C9" s="41"/>
      <c r="D9" s="51">
        <f>IF(D17=0,0,(D17-150)*0.17+D6)</f>
        <v>0</v>
      </c>
      <c r="E9" s="51">
        <f>IF(E17=0,0,(E17-150)*0.17+E6)</f>
        <v>0</v>
      </c>
      <c r="F9" s="51">
        <f t="shared" ref="F9:O9" si="1">IF(F17=0,0,(F17-150)*0.17+F6)</f>
        <v>0</v>
      </c>
      <c r="G9" s="51">
        <f t="shared" si="1"/>
        <v>0</v>
      </c>
      <c r="H9" s="51">
        <f t="shared" si="1"/>
        <v>0</v>
      </c>
      <c r="I9" s="51">
        <f t="shared" si="1"/>
        <v>0</v>
      </c>
      <c r="J9" s="51">
        <f t="shared" si="1"/>
        <v>0</v>
      </c>
      <c r="K9" s="51">
        <f t="shared" si="1"/>
        <v>0</v>
      </c>
      <c r="L9" s="51">
        <f t="shared" si="1"/>
        <v>0</v>
      </c>
      <c r="M9" s="51">
        <f t="shared" si="1"/>
        <v>0</v>
      </c>
      <c r="N9" s="51">
        <f t="shared" si="1"/>
        <v>0</v>
      </c>
      <c r="O9" s="51">
        <f t="shared" si="1"/>
        <v>0</v>
      </c>
    </row>
    <row r="10" spans="1:15" x14ac:dyDescent="0.25">
      <c r="A10" s="151" t="s">
        <v>83</v>
      </c>
      <c r="B10" s="165" t="s">
        <v>80</v>
      </c>
      <c r="C10" s="4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x14ac:dyDescent="0.25">
      <c r="A11" s="151"/>
      <c r="B11" s="6" t="s">
        <v>31</v>
      </c>
      <c r="C11" s="41"/>
      <c r="D11" s="17"/>
      <c r="E11" s="17"/>
      <c r="F11" s="17"/>
      <c r="G11" s="36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35" t="s">
        <v>89</v>
      </c>
      <c r="B12" s="7" t="s">
        <v>32</v>
      </c>
      <c r="C12" s="41"/>
      <c r="D12" s="51">
        <f>IF(D10=0,0,D11/D10)</f>
        <v>0</v>
      </c>
      <c r="E12" s="51">
        <f t="shared" ref="E12:O12" si="2">IF(E10=0,0,E11/E10)</f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0</v>
      </c>
      <c r="O12" s="51">
        <f t="shared" si="2"/>
        <v>0</v>
      </c>
    </row>
    <row r="13" spans="1:15" x14ac:dyDescent="0.25">
      <c r="A13" s="151" t="s">
        <v>86</v>
      </c>
      <c r="B13" s="6" t="s">
        <v>33</v>
      </c>
      <c r="C13" s="4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x14ac:dyDescent="0.25">
      <c r="A14" s="151"/>
      <c r="B14" s="6" t="s">
        <v>34</v>
      </c>
      <c r="C14" s="4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7"/>
    </row>
    <row r="15" spans="1:15" x14ac:dyDescent="0.25">
      <c r="A15" s="151"/>
      <c r="B15" s="6" t="s">
        <v>35</v>
      </c>
      <c r="C15" s="41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17"/>
    </row>
    <row r="16" spans="1:15" x14ac:dyDescent="0.25">
      <c r="A16" s="46"/>
      <c r="B16" s="24" t="s">
        <v>36</v>
      </c>
      <c r="C16" s="42"/>
      <c r="D16" s="9"/>
      <c r="E16" s="9"/>
      <c r="F16" s="9"/>
      <c r="G16" s="9"/>
      <c r="H16" s="14"/>
      <c r="I16" s="9"/>
      <c r="J16" s="9"/>
      <c r="K16" s="9"/>
      <c r="L16" s="9"/>
      <c r="M16" s="9"/>
      <c r="N16" s="9"/>
      <c r="O16" s="9"/>
    </row>
    <row r="17" spans="1:15" x14ac:dyDescent="0.25">
      <c r="A17" s="151" t="s">
        <v>87</v>
      </c>
      <c r="B17" s="7" t="s">
        <v>41</v>
      </c>
      <c r="C17" s="4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51"/>
      <c r="B18" s="12" t="s">
        <v>78</v>
      </c>
      <c r="C18" s="4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51"/>
      <c r="B19" s="6" t="s">
        <v>79</v>
      </c>
      <c r="C19" s="4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x14ac:dyDescent="0.25">
      <c r="A20" s="151"/>
      <c r="B20" s="7" t="s">
        <v>42</v>
      </c>
      <c r="C20" s="4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51"/>
      <c r="B21" s="6" t="s">
        <v>43</v>
      </c>
      <c r="C21" s="41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51"/>
      <c r="B22" s="6" t="s">
        <v>44</v>
      </c>
      <c r="C22" s="4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46"/>
      <c r="B23" s="24" t="s">
        <v>45</v>
      </c>
      <c r="C23" s="4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A24" s="151" t="s">
        <v>84</v>
      </c>
      <c r="B24" s="6" t="s">
        <v>46</v>
      </c>
      <c r="C24" s="4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51"/>
      <c r="B25" s="166" t="s">
        <v>47</v>
      </c>
      <c r="C25" s="4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51"/>
      <c r="B26" s="166" t="s">
        <v>91</v>
      </c>
      <c r="C26" s="4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51"/>
      <c r="B27" s="166" t="s">
        <v>92</v>
      </c>
      <c r="C27" s="4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51" t="s">
        <v>86</v>
      </c>
      <c r="B28" s="6" t="s">
        <v>49</v>
      </c>
      <c r="C28" s="41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51"/>
      <c r="B29" s="6" t="s">
        <v>81</v>
      </c>
      <c r="C29" s="4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51"/>
      <c r="B30" s="119"/>
      <c r="C30" s="4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A31" s="35" t="s">
        <v>90</v>
      </c>
      <c r="B31" s="6" t="s">
        <v>50</v>
      </c>
      <c r="C31" s="41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47"/>
      <c r="B32" s="24" t="s">
        <v>51</v>
      </c>
      <c r="C32" s="42"/>
      <c r="D32" s="9"/>
      <c r="E32" s="9"/>
      <c r="F32" s="9"/>
      <c r="G32" s="9"/>
      <c r="H32" s="9"/>
      <c r="I32" s="9"/>
      <c r="J32" s="9"/>
      <c r="K32" s="9"/>
      <c r="L32" s="9"/>
      <c r="M32" s="9"/>
      <c r="N32" s="10"/>
      <c r="O32" s="10"/>
    </row>
    <row r="33" spans="1:15" x14ac:dyDescent="0.25">
      <c r="A33" s="152" t="s">
        <v>88</v>
      </c>
      <c r="B33" s="22" t="s">
        <v>52</v>
      </c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  <c r="O33" s="18"/>
    </row>
    <row r="34" spans="1:15" x14ac:dyDescent="0.25">
      <c r="A34" s="152"/>
      <c r="B34" s="79" t="s">
        <v>93</v>
      </c>
      <c r="C34" s="16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18"/>
    </row>
    <row r="35" spans="1:15" x14ac:dyDescent="0.25">
      <c r="A35" s="152" t="s">
        <v>89</v>
      </c>
      <c r="B35" s="23" t="s">
        <v>53</v>
      </c>
      <c r="C35" s="19"/>
      <c r="D35" s="50">
        <f>IF(D33=0,0,D6/D33)</f>
        <v>0</v>
      </c>
      <c r="E35" s="103">
        <f t="shared" ref="E35:O35" si="3">IF(E33=0,0,E6/E33)</f>
        <v>0</v>
      </c>
      <c r="F35" s="103">
        <f t="shared" si="3"/>
        <v>0</v>
      </c>
      <c r="G35" s="103">
        <f t="shared" si="3"/>
        <v>0</v>
      </c>
      <c r="H35" s="103">
        <f t="shared" si="3"/>
        <v>0</v>
      </c>
      <c r="I35" s="103">
        <f t="shared" si="3"/>
        <v>0</v>
      </c>
      <c r="J35" s="103">
        <f t="shared" si="3"/>
        <v>0</v>
      </c>
      <c r="K35" s="103">
        <f t="shared" si="3"/>
        <v>0</v>
      </c>
      <c r="L35" s="103">
        <f t="shared" si="3"/>
        <v>0</v>
      </c>
      <c r="M35" s="103">
        <f t="shared" si="3"/>
        <v>0</v>
      </c>
      <c r="N35" s="103">
        <f t="shared" si="3"/>
        <v>0</v>
      </c>
      <c r="O35" s="103">
        <f t="shared" si="3"/>
        <v>0</v>
      </c>
    </row>
    <row r="36" spans="1:15" x14ac:dyDescent="0.25">
      <c r="A36" s="158"/>
      <c r="B36" s="22" t="s">
        <v>54</v>
      </c>
      <c r="C36" s="16"/>
      <c r="D36" s="167">
        <f t="shared" ref="D36:O36" si="4">IF(D34=0,0,D6/100*D14-D34*(D6/100))</f>
        <v>0</v>
      </c>
      <c r="E36" s="167">
        <f t="shared" si="4"/>
        <v>0</v>
      </c>
      <c r="F36" s="167">
        <f t="shared" si="4"/>
        <v>0</v>
      </c>
      <c r="G36" s="167">
        <f t="shared" si="4"/>
        <v>0</v>
      </c>
      <c r="H36" s="167">
        <f t="shared" si="4"/>
        <v>0</v>
      </c>
      <c r="I36" s="167">
        <f t="shared" si="4"/>
        <v>0</v>
      </c>
      <c r="J36" s="167">
        <f t="shared" si="4"/>
        <v>0</v>
      </c>
      <c r="K36" s="167">
        <f t="shared" si="4"/>
        <v>0</v>
      </c>
      <c r="L36" s="167">
        <f t="shared" si="4"/>
        <v>0</v>
      </c>
      <c r="M36" s="167">
        <f t="shared" si="4"/>
        <v>0</v>
      </c>
      <c r="N36" s="167">
        <f t="shared" si="4"/>
        <v>0</v>
      </c>
      <c r="O36" s="167">
        <f t="shared" si="4"/>
        <v>0</v>
      </c>
    </row>
    <row r="37" spans="1:15" x14ac:dyDescent="0.25">
      <c r="A37" s="46"/>
      <c r="B37" s="24" t="s">
        <v>82</v>
      </c>
      <c r="C37" s="4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x14ac:dyDescent="0.25">
      <c r="A38" s="35" t="s">
        <v>85</v>
      </c>
      <c r="B38" s="119" t="s">
        <v>94</v>
      </c>
      <c r="C38" s="4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35" t="s">
        <v>89</v>
      </c>
      <c r="B39" s="8" t="s">
        <v>55</v>
      </c>
      <c r="C39" s="41"/>
      <c r="D39" s="4">
        <f>IF(D38=0,0,D13/D38)</f>
        <v>0</v>
      </c>
      <c r="E39" s="61">
        <f t="shared" ref="E39:O39" si="5">IF(E38=0,0,E13/E38)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1">
        <f t="shared" si="5"/>
        <v>0</v>
      </c>
    </row>
    <row r="40" spans="1:15" x14ac:dyDescent="0.25">
      <c r="A40" s="47"/>
      <c r="B40" s="24" t="s">
        <v>56</v>
      </c>
      <c r="C40" s="42"/>
      <c r="D40" s="9"/>
      <c r="E40" s="9"/>
      <c r="F40" s="9"/>
      <c r="G40" s="9"/>
      <c r="H40" s="9"/>
      <c r="I40" s="9"/>
      <c r="J40" s="9"/>
      <c r="K40" s="9"/>
      <c r="L40" s="9"/>
      <c r="M40" s="9"/>
      <c r="N40" s="10"/>
      <c r="O40" s="10"/>
    </row>
    <row r="41" spans="1:15" x14ac:dyDescent="0.25">
      <c r="A41" s="152" t="s">
        <v>85</v>
      </c>
      <c r="B41" s="22" t="s">
        <v>57</v>
      </c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8"/>
      <c r="O41" s="18"/>
    </row>
    <row r="42" spans="1:15" x14ac:dyDescent="0.25">
      <c r="A42" s="152"/>
      <c r="B42" s="28" t="s">
        <v>58</v>
      </c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8"/>
      <c r="O42" s="18"/>
    </row>
    <row r="43" spans="1:15" x14ac:dyDescent="0.25">
      <c r="A43" s="152"/>
      <c r="B43" s="28" t="s">
        <v>59</v>
      </c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  <c r="O43" s="18"/>
    </row>
    <row r="44" spans="1:15" x14ac:dyDescent="0.25">
      <c r="A44" s="152"/>
      <c r="B44" s="28" t="s">
        <v>60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8"/>
      <c r="O44" s="18"/>
    </row>
    <row r="45" spans="1:15" x14ac:dyDescent="0.25">
      <c r="A45" s="152"/>
      <c r="B45" s="28" t="s">
        <v>61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8"/>
      <c r="O45" s="18"/>
    </row>
    <row r="46" spans="1:15" x14ac:dyDescent="0.25">
      <c r="A46" s="152" t="s">
        <v>89</v>
      </c>
      <c r="B46" s="29" t="s">
        <v>62</v>
      </c>
      <c r="C46" s="43">
        <f>C47/12</f>
        <v>2.4999999999999998E-2</v>
      </c>
      <c r="D46" s="25">
        <f>IF((D49+D50)=0,0,D50/((D49+D53)/2))</f>
        <v>0</v>
      </c>
      <c r="E46" s="25">
        <f t="shared" ref="E46:O46" si="6">IF((E49+E50)=0,0,E50/((E49+E53)/2))</f>
        <v>0</v>
      </c>
      <c r="F46" s="25">
        <f t="shared" si="6"/>
        <v>0</v>
      </c>
      <c r="G46" s="25">
        <f t="shared" si="6"/>
        <v>0</v>
      </c>
      <c r="H46" s="25">
        <f t="shared" si="6"/>
        <v>0</v>
      </c>
      <c r="I46" s="25">
        <f t="shared" si="6"/>
        <v>0</v>
      </c>
      <c r="J46" s="25">
        <f t="shared" si="6"/>
        <v>0</v>
      </c>
      <c r="K46" s="25">
        <f t="shared" si="6"/>
        <v>0</v>
      </c>
      <c r="L46" s="25">
        <f t="shared" si="6"/>
        <v>0</v>
      </c>
      <c r="M46" s="25">
        <f t="shared" si="6"/>
        <v>0</v>
      </c>
      <c r="N46" s="25">
        <f t="shared" si="6"/>
        <v>0</v>
      </c>
      <c r="O46" s="25">
        <f t="shared" si="6"/>
        <v>0</v>
      </c>
    </row>
    <row r="47" spans="1:15" x14ac:dyDescent="0.25">
      <c r="A47" s="158"/>
      <c r="B47" s="30" t="s">
        <v>63</v>
      </c>
      <c r="C47" s="26">
        <v>0.3</v>
      </c>
      <c r="D47" s="27">
        <f>D46*12</f>
        <v>0</v>
      </c>
      <c r="E47" s="27">
        <f>IF(E46=0,0,(D46+E46)*6)</f>
        <v>0</v>
      </c>
      <c r="F47" s="27">
        <f>IF(F46=0,0,(D46+E46+F46)*4)</f>
        <v>0</v>
      </c>
      <c r="G47" s="27">
        <f>IF(G46=0,0,(D46+E46+F46+G46)*3)</f>
        <v>0</v>
      </c>
      <c r="H47" s="27">
        <f>IF(H46=0,0,(D46+E46+F46+G46+H46)/5*12)</f>
        <v>0</v>
      </c>
      <c r="I47" s="27">
        <f>IF(I46=0,0,(D46+E46+F46+G46+H46+I46)*2)</f>
        <v>0</v>
      </c>
      <c r="J47" s="27">
        <f>IF(J46=0,0,(D46+E46+F46+G46+H46+I46+J46)*7*12)</f>
        <v>0</v>
      </c>
      <c r="K47" s="27">
        <f>IF(K46=0,0,J(D46+E46+F46+G46+H46+I46+J46+K46)/8*12)</f>
        <v>0</v>
      </c>
      <c r="L47" s="27">
        <f>IF(L46=0,0,(D46+E46+F46+G46+H46+I46+J46+K46+L46)/9*12)</f>
        <v>0</v>
      </c>
      <c r="M47" s="27">
        <f>IF(M46=0,0,(D46+E46+F46+G46+H46+I46+J46+K46+L46+M46)/10*12)</f>
        <v>0</v>
      </c>
      <c r="N47" s="27">
        <f>IF(N46=0,0,(D46+E46+F46+G46+H46+I46+J46+K46+L46+M46+N46)/11*12)</f>
        <v>0</v>
      </c>
      <c r="O47" s="27">
        <f>IF(O46=0,0,(D46+E46+F46+G46+H46+I46+J46+K46+L46+M46+N46))</f>
        <v>0</v>
      </c>
    </row>
    <row r="48" spans="1:15" x14ac:dyDescent="0.25">
      <c r="A48" s="46"/>
      <c r="B48" s="24" t="s">
        <v>64</v>
      </c>
      <c r="C48" s="42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x14ac:dyDescent="0.25">
      <c r="A49" s="48" t="s">
        <v>89</v>
      </c>
      <c r="B49" s="33" t="s">
        <v>65</v>
      </c>
      <c r="C49" s="31"/>
      <c r="D49" s="4">
        <f>C49</f>
        <v>0</v>
      </c>
      <c r="E49" s="4">
        <f>D53</f>
        <v>0</v>
      </c>
      <c r="F49" s="61">
        <f t="shared" ref="F49:O49" si="7">E53</f>
        <v>0</v>
      </c>
      <c r="G49" s="61">
        <f t="shared" si="7"/>
        <v>0</v>
      </c>
      <c r="H49" s="61">
        <f t="shared" si="7"/>
        <v>0</v>
      </c>
      <c r="I49" s="61">
        <f t="shared" si="7"/>
        <v>0</v>
      </c>
      <c r="J49" s="61">
        <f t="shared" si="7"/>
        <v>0</v>
      </c>
      <c r="K49" s="61">
        <f t="shared" si="7"/>
        <v>0</v>
      </c>
      <c r="L49" s="61">
        <f t="shared" si="7"/>
        <v>0</v>
      </c>
      <c r="M49" s="61">
        <f t="shared" si="7"/>
        <v>0</v>
      </c>
      <c r="N49" s="61">
        <f t="shared" si="7"/>
        <v>0</v>
      </c>
      <c r="O49" s="61">
        <f t="shared" si="7"/>
        <v>0</v>
      </c>
    </row>
    <row r="50" spans="1:15" x14ac:dyDescent="0.25">
      <c r="A50" s="151" t="s">
        <v>84</v>
      </c>
      <c r="B50" s="34" t="s">
        <v>66</v>
      </c>
      <c r="C50" s="44">
        <f>SUM(D50:O50)</f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51"/>
      <c r="B51" s="34" t="s">
        <v>67</v>
      </c>
      <c r="C51" s="98">
        <f t="shared" ref="C51:C52" si="8">SUM(D51:O51)</f>
        <v>0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51"/>
      <c r="B52" s="34" t="s">
        <v>68</v>
      </c>
      <c r="C52" s="98">
        <f t="shared" si="8"/>
        <v>0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35" t="s">
        <v>89</v>
      </c>
      <c r="B53" s="12" t="s">
        <v>69</v>
      </c>
      <c r="C53" s="44">
        <f>C49-C50+C51+C52</f>
        <v>0</v>
      </c>
      <c r="D53" s="98">
        <f t="shared" ref="D53:O53" si="9">D49-D50+D51+D52</f>
        <v>0</v>
      </c>
      <c r="E53" s="98">
        <f t="shared" si="9"/>
        <v>0</v>
      </c>
      <c r="F53" s="98">
        <f t="shared" si="9"/>
        <v>0</v>
      </c>
      <c r="G53" s="98">
        <f t="shared" si="9"/>
        <v>0</v>
      </c>
      <c r="H53" s="98">
        <f t="shared" si="9"/>
        <v>0</v>
      </c>
      <c r="I53" s="98">
        <f t="shared" si="9"/>
        <v>0</v>
      </c>
      <c r="J53" s="98">
        <f t="shared" si="9"/>
        <v>0</v>
      </c>
      <c r="K53" s="98">
        <f t="shared" si="9"/>
        <v>0</v>
      </c>
      <c r="L53" s="98">
        <f t="shared" si="9"/>
        <v>0</v>
      </c>
      <c r="M53" s="98">
        <f t="shared" si="9"/>
        <v>0</v>
      </c>
      <c r="N53" s="98">
        <f t="shared" si="9"/>
        <v>0</v>
      </c>
      <c r="O53" s="98">
        <f t="shared" si="9"/>
        <v>0</v>
      </c>
    </row>
    <row r="54" spans="1:15" x14ac:dyDescent="0.25">
      <c r="A54" s="49"/>
      <c r="B54" s="32" t="s">
        <v>70</v>
      </c>
      <c r="C54" s="17"/>
      <c r="D54" s="38"/>
      <c r="E54" s="39"/>
      <c r="F54" s="38"/>
      <c r="G54" s="38"/>
      <c r="H54" s="38"/>
      <c r="I54" s="40"/>
      <c r="J54" s="17"/>
      <c r="K54" s="17"/>
      <c r="L54" s="17"/>
      <c r="M54" s="17"/>
      <c r="N54" s="17"/>
      <c r="O54" s="17"/>
    </row>
    <row r="55" spans="1:15" x14ac:dyDescent="0.25">
      <c r="A55" s="159" t="s">
        <v>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1:15" x14ac:dyDescent="0.2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</sheetData>
  <mergeCells count="15">
    <mergeCell ref="A56:O56"/>
    <mergeCell ref="A35:A36"/>
    <mergeCell ref="A41:A45"/>
    <mergeCell ref="A46:A47"/>
    <mergeCell ref="A50:A52"/>
    <mergeCell ref="A55:O55"/>
    <mergeCell ref="A24:A27"/>
    <mergeCell ref="A28:A30"/>
    <mergeCell ref="A33:A34"/>
    <mergeCell ref="C2:G2"/>
    <mergeCell ref="A4:A5"/>
    <mergeCell ref="A6:A8"/>
    <mergeCell ref="A10:A11"/>
    <mergeCell ref="A13:A15"/>
    <mergeCell ref="A17:A2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6"/>
  <sheetViews>
    <sheetView tabSelected="1" topLeftCell="A37" zoomScale="130" zoomScaleNormal="130" workbookViewId="0">
      <selection activeCell="N6" sqref="N6"/>
    </sheetView>
  </sheetViews>
  <sheetFormatPr defaultRowHeight="15" x14ac:dyDescent="0.25"/>
  <cols>
    <col min="1" max="1" width="37.7109375" customWidth="1"/>
    <col min="2" max="2" width="48.7109375" bestFit="1" customWidth="1"/>
  </cols>
  <sheetData>
    <row r="1" spans="1:15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5.75" x14ac:dyDescent="0.25">
      <c r="A2" s="59" t="s">
        <v>23</v>
      </c>
      <c r="B2" s="58"/>
      <c r="C2" s="160" t="s">
        <v>71</v>
      </c>
      <c r="D2" s="160"/>
      <c r="E2" s="160"/>
      <c r="F2" s="160"/>
      <c r="G2" s="160"/>
      <c r="H2" s="58"/>
      <c r="I2" s="111" t="s">
        <v>72</v>
      </c>
      <c r="J2" s="114">
        <v>2020</v>
      </c>
      <c r="K2" s="112" t="s">
        <v>73</v>
      </c>
      <c r="L2" s="58"/>
      <c r="M2" s="58"/>
      <c r="N2" s="58"/>
      <c r="O2" s="58"/>
    </row>
    <row r="3" spans="1:15" x14ac:dyDescent="0.25">
      <c r="A3" s="52" t="s">
        <v>24</v>
      </c>
      <c r="B3" s="4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x14ac:dyDescent="0.25">
      <c r="A4" s="154" t="s">
        <v>26</v>
      </c>
      <c r="B4" s="68" t="s">
        <v>27</v>
      </c>
      <c r="C4" s="60" t="s">
        <v>74</v>
      </c>
      <c r="D4" s="113">
        <f>+'TEKOŠAIS GADS'!D4-365</f>
        <v>42019</v>
      </c>
      <c r="E4" s="110">
        <f>+D4+30</f>
        <v>42049</v>
      </c>
      <c r="F4" s="110">
        <f t="shared" ref="F4:O4" si="0">+E4+30</f>
        <v>42079</v>
      </c>
      <c r="G4" s="110">
        <f t="shared" si="0"/>
        <v>42109</v>
      </c>
      <c r="H4" s="110">
        <f t="shared" si="0"/>
        <v>42139</v>
      </c>
      <c r="I4" s="110">
        <f t="shared" si="0"/>
        <v>42169</v>
      </c>
      <c r="J4" s="110">
        <f t="shared" si="0"/>
        <v>42199</v>
      </c>
      <c r="K4" s="110">
        <f t="shared" si="0"/>
        <v>42229</v>
      </c>
      <c r="L4" s="110">
        <f t="shared" si="0"/>
        <v>42259</v>
      </c>
      <c r="M4" s="110">
        <f t="shared" si="0"/>
        <v>42289</v>
      </c>
      <c r="N4" s="110">
        <f t="shared" si="0"/>
        <v>42319</v>
      </c>
      <c r="O4" s="110">
        <f t="shared" si="0"/>
        <v>42349</v>
      </c>
    </row>
    <row r="5" spans="1:15" x14ac:dyDescent="0.25">
      <c r="A5" s="155"/>
      <c r="B5" s="62" t="s">
        <v>76</v>
      </c>
      <c r="C5" s="72" t="s">
        <v>75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x14ac:dyDescent="0.25">
      <c r="A6" s="156" t="s">
        <v>87</v>
      </c>
      <c r="B6" s="80" t="s">
        <v>28</v>
      </c>
      <c r="C6" s="95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x14ac:dyDescent="0.25">
      <c r="A7" s="156"/>
      <c r="B7" s="79" t="s">
        <v>29</v>
      </c>
      <c r="C7" s="95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x14ac:dyDescent="0.25">
      <c r="A8" s="156"/>
      <c r="B8" s="79" t="s">
        <v>30</v>
      </c>
      <c r="C8" s="95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x14ac:dyDescent="0.25">
      <c r="A9" s="118" t="s">
        <v>89</v>
      </c>
      <c r="B9" s="63" t="s">
        <v>77</v>
      </c>
      <c r="C9" s="95"/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</row>
    <row r="10" spans="1:15" x14ac:dyDescent="0.25">
      <c r="A10" s="151" t="s">
        <v>83</v>
      </c>
      <c r="B10" s="165" t="s">
        <v>80</v>
      </c>
      <c r="C10" s="95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x14ac:dyDescent="0.25">
      <c r="A11" s="151"/>
      <c r="B11" s="63" t="s">
        <v>31</v>
      </c>
      <c r="C11" s="95"/>
      <c r="D11" s="74"/>
      <c r="E11" s="74"/>
      <c r="F11" s="74"/>
      <c r="G11" s="90"/>
      <c r="H11" s="74"/>
      <c r="I11" s="74"/>
      <c r="J11" s="74"/>
      <c r="K11" s="74"/>
      <c r="L11" s="74"/>
      <c r="M11" s="74"/>
      <c r="N11" s="74"/>
      <c r="O11" s="74"/>
    </row>
    <row r="12" spans="1:15" x14ac:dyDescent="0.25">
      <c r="A12" s="118" t="s">
        <v>89</v>
      </c>
      <c r="B12" s="64" t="s">
        <v>32</v>
      </c>
      <c r="C12" s="95"/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</row>
    <row r="13" spans="1:15" x14ac:dyDescent="0.25">
      <c r="A13" s="151" t="s">
        <v>86</v>
      </c>
      <c r="B13" s="63" t="s">
        <v>33</v>
      </c>
      <c r="C13" s="95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x14ac:dyDescent="0.25">
      <c r="A14" s="151"/>
      <c r="B14" s="63" t="s">
        <v>34</v>
      </c>
      <c r="C14" s="95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74"/>
    </row>
    <row r="15" spans="1:15" x14ac:dyDescent="0.25">
      <c r="A15" s="151"/>
      <c r="B15" s="63" t="s">
        <v>35</v>
      </c>
      <c r="C15" s="95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77"/>
    </row>
    <row r="16" spans="1:15" x14ac:dyDescent="0.25">
      <c r="A16" s="99"/>
      <c r="B16" s="81" t="s">
        <v>36</v>
      </c>
      <c r="C16" s="96"/>
      <c r="D16" s="66"/>
      <c r="E16" s="66"/>
      <c r="F16" s="66"/>
      <c r="G16" s="66"/>
      <c r="H16" s="71"/>
      <c r="I16" s="66"/>
      <c r="J16" s="66"/>
      <c r="K16" s="66"/>
      <c r="L16" s="66"/>
      <c r="M16" s="66"/>
      <c r="N16" s="66"/>
      <c r="O16" s="66"/>
    </row>
    <row r="17" spans="1:15" x14ac:dyDescent="0.25">
      <c r="A17" s="151" t="s">
        <v>87</v>
      </c>
      <c r="B17" s="64" t="s">
        <v>41</v>
      </c>
      <c r="C17" s="95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x14ac:dyDescent="0.25">
      <c r="A18" s="151"/>
      <c r="B18" s="69" t="s">
        <v>78</v>
      </c>
      <c r="C18" s="95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x14ac:dyDescent="0.25">
      <c r="A19" s="151"/>
      <c r="B19" s="63" t="s">
        <v>79</v>
      </c>
      <c r="C19" s="95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x14ac:dyDescent="0.25">
      <c r="A20" s="151"/>
      <c r="B20" s="64" t="s">
        <v>42</v>
      </c>
      <c r="C20" s="95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x14ac:dyDescent="0.25">
      <c r="A21" s="151"/>
      <c r="B21" s="63" t="s">
        <v>43</v>
      </c>
      <c r="C21" s="95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x14ac:dyDescent="0.25">
      <c r="A22" s="151"/>
      <c r="B22" s="63" t="s">
        <v>44</v>
      </c>
      <c r="C22" s="95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x14ac:dyDescent="0.25">
      <c r="A23" s="99"/>
      <c r="B23" s="81" t="s">
        <v>45</v>
      </c>
      <c r="C23" s="9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spans="1:15" x14ac:dyDescent="0.25">
      <c r="A24" s="151" t="s">
        <v>84</v>
      </c>
      <c r="B24" s="63" t="s">
        <v>46</v>
      </c>
      <c r="C24" s="95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x14ac:dyDescent="0.25">
      <c r="A25" s="151"/>
      <c r="B25" s="166" t="s">
        <v>47</v>
      </c>
      <c r="C25" s="95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x14ac:dyDescent="0.25">
      <c r="A26" s="151"/>
      <c r="B26" s="166" t="s">
        <v>91</v>
      </c>
      <c r="C26" s="95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x14ac:dyDescent="0.25">
      <c r="A27" s="151"/>
      <c r="B27" s="166" t="s">
        <v>92</v>
      </c>
      <c r="C27" s="95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x14ac:dyDescent="0.25">
      <c r="A28" s="151" t="s">
        <v>86</v>
      </c>
      <c r="B28" s="63" t="s">
        <v>49</v>
      </c>
      <c r="C28" s="95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x14ac:dyDescent="0.25">
      <c r="A29" s="151"/>
      <c r="B29" s="63" t="s">
        <v>81</v>
      </c>
      <c r="C29" s="9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x14ac:dyDescent="0.25">
      <c r="A30" s="151"/>
      <c r="B30" s="119"/>
      <c r="C30" s="95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x14ac:dyDescent="0.25">
      <c r="A31" s="118" t="s">
        <v>90</v>
      </c>
      <c r="B31" s="63" t="s">
        <v>50</v>
      </c>
      <c r="C31" s="95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x14ac:dyDescent="0.25">
      <c r="A32" s="100"/>
      <c r="B32" s="81" t="s">
        <v>51</v>
      </c>
      <c r="C32" s="9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67"/>
    </row>
    <row r="33" spans="1:15" x14ac:dyDescent="0.25">
      <c r="A33" s="152" t="s">
        <v>88</v>
      </c>
      <c r="B33" s="79" t="s">
        <v>52</v>
      </c>
      <c r="C33" s="7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5"/>
      <c r="O33" s="75"/>
    </row>
    <row r="34" spans="1:15" x14ac:dyDescent="0.25">
      <c r="A34" s="152"/>
      <c r="B34" s="79" t="s">
        <v>93</v>
      </c>
      <c r="C34" s="73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5"/>
    </row>
    <row r="35" spans="1:15" x14ac:dyDescent="0.25">
      <c r="A35" s="152" t="s">
        <v>89</v>
      </c>
      <c r="B35" s="80" t="s">
        <v>53</v>
      </c>
      <c r="C35" s="76"/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</row>
    <row r="36" spans="1:15" x14ac:dyDescent="0.25">
      <c r="A36" s="158"/>
      <c r="B36" s="79" t="s">
        <v>54</v>
      </c>
      <c r="C36" s="73"/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</row>
    <row r="37" spans="1:15" x14ac:dyDescent="0.25">
      <c r="A37" s="99"/>
      <c r="B37" s="81" t="s">
        <v>82</v>
      </c>
      <c r="C37" s="9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</row>
    <row r="38" spans="1:15" x14ac:dyDescent="0.25">
      <c r="A38" s="118" t="s">
        <v>85</v>
      </c>
      <c r="B38" s="119" t="s">
        <v>94</v>
      </c>
      <c r="C38" s="95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x14ac:dyDescent="0.25">
      <c r="A39" s="118" t="s">
        <v>89</v>
      </c>
      <c r="B39" s="65" t="s">
        <v>55</v>
      </c>
      <c r="C39" s="95"/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</row>
    <row r="40" spans="1:15" x14ac:dyDescent="0.25">
      <c r="A40" s="100"/>
      <c r="B40" s="81" t="s">
        <v>56</v>
      </c>
      <c r="C40" s="9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  <c r="O40" s="67"/>
    </row>
    <row r="41" spans="1:15" x14ac:dyDescent="0.25">
      <c r="A41" s="152" t="s">
        <v>85</v>
      </c>
      <c r="B41" s="79" t="s">
        <v>57</v>
      </c>
      <c r="C41" s="73"/>
      <c r="D41" s="74"/>
      <c r="E41" s="74"/>
      <c r="F41" s="74"/>
      <c r="G41" s="74"/>
      <c r="H41" s="74"/>
      <c r="I41" s="74"/>
      <c r="J41" s="74"/>
      <c r="K41" s="74"/>
      <c r="L41" s="74"/>
      <c r="M41" s="105"/>
      <c r="N41" s="74"/>
      <c r="O41" s="106"/>
    </row>
    <row r="42" spans="1:15" x14ac:dyDescent="0.25">
      <c r="A42" s="152"/>
      <c r="B42" s="83" t="s">
        <v>58</v>
      </c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106"/>
      <c r="N42" s="74"/>
      <c r="O42" s="74"/>
    </row>
    <row r="43" spans="1:15" x14ac:dyDescent="0.25">
      <c r="A43" s="152"/>
      <c r="B43" s="83" t="s">
        <v>59</v>
      </c>
      <c r="C43" s="73"/>
      <c r="D43" s="74"/>
      <c r="E43" s="74"/>
      <c r="F43" s="74"/>
      <c r="G43" s="74"/>
      <c r="H43" s="74"/>
      <c r="I43" s="74"/>
      <c r="J43" s="74"/>
      <c r="K43" s="74"/>
      <c r="L43" s="74"/>
      <c r="M43" s="106"/>
      <c r="N43" s="74"/>
      <c r="O43" s="106"/>
    </row>
    <row r="44" spans="1:15" x14ac:dyDescent="0.25">
      <c r="A44" s="152"/>
      <c r="B44" s="83" t="s">
        <v>60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x14ac:dyDescent="0.25">
      <c r="A45" s="152"/>
      <c r="B45" s="83" t="s">
        <v>61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106"/>
      <c r="N45" s="74"/>
      <c r="O45" s="106"/>
    </row>
    <row r="46" spans="1:15" x14ac:dyDescent="0.25">
      <c r="A46" s="152" t="s">
        <v>89</v>
      </c>
      <c r="B46" s="84" t="s">
        <v>62</v>
      </c>
      <c r="C46" s="97">
        <v>2.4999999999999998E-2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</row>
    <row r="47" spans="1:15" x14ac:dyDescent="0.25">
      <c r="A47" s="158"/>
      <c r="B47" s="85" t="s">
        <v>63</v>
      </c>
      <c r="C47" s="82">
        <v>0.3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0</v>
      </c>
      <c r="M47" s="108">
        <v>0</v>
      </c>
      <c r="N47" s="108">
        <v>0</v>
      </c>
      <c r="O47" s="108">
        <v>0</v>
      </c>
    </row>
    <row r="48" spans="1:15" x14ac:dyDescent="0.25">
      <c r="A48" s="99"/>
      <c r="B48" s="81" t="s">
        <v>64</v>
      </c>
      <c r="C48" s="9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1:15" x14ac:dyDescent="0.25">
      <c r="A49" s="101" t="s">
        <v>89</v>
      </c>
      <c r="B49" s="88" t="s">
        <v>65</v>
      </c>
      <c r="C49" s="86"/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</row>
    <row r="50" spans="1:15" x14ac:dyDescent="0.25">
      <c r="A50" s="151" t="s">
        <v>84</v>
      </c>
      <c r="B50" s="89" t="s">
        <v>66</v>
      </c>
      <c r="C50" s="98">
        <v>0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x14ac:dyDescent="0.25">
      <c r="A51" s="151"/>
      <c r="B51" s="89" t="s">
        <v>67</v>
      </c>
      <c r="C51" s="98">
        <v>0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1:15" x14ac:dyDescent="0.25">
      <c r="A52" s="151"/>
      <c r="B52" s="89" t="s">
        <v>68</v>
      </c>
      <c r="C52" s="98">
        <v>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1:15" x14ac:dyDescent="0.25">
      <c r="A53" s="118" t="s">
        <v>89</v>
      </c>
      <c r="B53" s="69" t="s">
        <v>69</v>
      </c>
      <c r="C53" s="98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</row>
    <row r="54" spans="1:15" x14ac:dyDescent="0.25">
      <c r="A54" s="102"/>
      <c r="B54" s="87" t="s">
        <v>70</v>
      </c>
      <c r="C54" s="74"/>
      <c r="D54" s="92"/>
      <c r="E54" s="93"/>
      <c r="F54" s="92"/>
      <c r="G54" s="92"/>
      <c r="H54" s="92"/>
      <c r="I54" s="109"/>
      <c r="J54" s="92"/>
      <c r="K54" s="92"/>
      <c r="L54" s="92"/>
      <c r="M54" s="92"/>
      <c r="N54" s="92"/>
      <c r="O54" s="94"/>
    </row>
    <row r="55" spans="1:15" x14ac:dyDescent="0.25">
      <c r="A55" s="159" t="s">
        <v>5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</row>
    <row r="56" spans="1:15" x14ac:dyDescent="0.25">
      <c r="A56" s="157" t="s">
        <v>6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</row>
  </sheetData>
  <mergeCells count="15">
    <mergeCell ref="A13:A15"/>
    <mergeCell ref="A17:A22"/>
    <mergeCell ref="C2:G2"/>
    <mergeCell ref="A10:A11"/>
    <mergeCell ref="A4:A5"/>
    <mergeCell ref="A6:A8"/>
    <mergeCell ref="A46:A47"/>
    <mergeCell ref="A50:A52"/>
    <mergeCell ref="A55:O55"/>
    <mergeCell ref="A56:O56"/>
    <mergeCell ref="A24:A27"/>
    <mergeCell ref="A35:A36"/>
    <mergeCell ref="A33:A34"/>
    <mergeCell ref="A28:A30"/>
    <mergeCell ref="A41:A4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workbookViewId="0">
      <selection activeCell="F4" sqref="F4"/>
    </sheetView>
  </sheetViews>
  <sheetFormatPr defaultRowHeight="15" x14ac:dyDescent="0.25"/>
  <cols>
    <col min="4" max="4" width="27.42578125" customWidth="1"/>
  </cols>
  <sheetData>
    <row r="1" spans="1:20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x14ac:dyDescent="0.25">
      <c r="A3" s="115"/>
      <c r="B3" s="163" t="s">
        <v>23</v>
      </c>
      <c r="C3" s="163"/>
      <c r="D3" s="164" t="s">
        <v>22</v>
      </c>
      <c r="E3" s="164"/>
      <c r="F3" s="168" t="s">
        <v>95</v>
      </c>
      <c r="G3" s="162"/>
      <c r="H3" s="162"/>
      <c r="I3" s="162"/>
      <c r="J3" s="162"/>
      <c r="K3" s="162"/>
      <c r="L3" s="116"/>
      <c r="M3" s="116"/>
      <c r="N3" s="116"/>
      <c r="O3" s="116"/>
      <c r="P3" s="115"/>
      <c r="Q3" s="115"/>
      <c r="R3" s="115"/>
      <c r="S3" s="115"/>
      <c r="T3" s="115"/>
    </row>
    <row r="4" spans="1:20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x14ac:dyDescent="0.2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x14ac:dyDescent="0.2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x14ac:dyDescent="0.2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x14ac:dyDescent="0.25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x14ac:dyDescent="0.2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x14ac:dyDescent="0.2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x14ac:dyDescent="0.25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x14ac:dyDescent="0.2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x14ac:dyDescent="0.25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x14ac:dyDescent="0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x14ac:dyDescent="0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x14ac:dyDescent="0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x14ac:dyDescent="0.25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x14ac:dyDescent="0.25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x14ac:dyDescent="0.2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x14ac:dyDescent="0.2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x14ac:dyDescent="0.2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x14ac:dyDescent="0.2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x14ac:dyDescent="0.2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x14ac:dyDescent="0.2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x14ac:dyDescent="0.2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x14ac:dyDescent="0.2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x14ac:dyDescent="0.2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x14ac:dyDescent="0.25">
      <c r="A45" s="115"/>
      <c r="B45" s="161" t="s">
        <v>4</v>
      </c>
      <c r="C45" s="161"/>
      <c r="D45" s="161"/>
      <c r="E45" s="161"/>
      <c r="F45" s="161"/>
      <c r="G45" s="161"/>
      <c r="H45" s="117"/>
      <c r="I45" s="117" t="s">
        <v>5</v>
      </c>
      <c r="J45" s="117"/>
      <c r="K45" s="117"/>
      <c r="L45" s="117"/>
      <c r="M45" s="117"/>
      <c r="N45" s="117"/>
      <c r="O45" s="117"/>
      <c r="P45" s="115"/>
      <c r="Q45" s="115"/>
      <c r="R45" s="115"/>
      <c r="S45" s="115"/>
      <c r="T45" s="115"/>
    </row>
    <row r="46" spans="1:20" x14ac:dyDescent="0.25">
      <c r="A46" s="115"/>
      <c r="B46" s="162" t="s">
        <v>6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15"/>
      <c r="Q46" s="115"/>
      <c r="R46" s="115"/>
      <c r="S46" s="115"/>
      <c r="T46" s="115"/>
    </row>
    <row r="47" spans="1:20" x14ac:dyDescent="0.2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x14ac:dyDescent="0.2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x14ac:dyDescent="0.2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x14ac:dyDescent="0.2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x14ac:dyDescent="0.2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x14ac:dyDescent="0.2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x14ac:dyDescent="0.2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x14ac:dyDescent="0.2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x14ac:dyDescent="0.2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x14ac:dyDescent="0.2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x14ac:dyDescent="0.2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x14ac:dyDescent="0.2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x14ac:dyDescent="0.2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x14ac:dyDescent="0.2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x14ac:dyDescent="0.2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x14ac:dyDescent="0.2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x14ac:dyDescent="0.2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x14ac:dyDescent="0.2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x14ac:dyDescent="0.2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x14ac:dyDescent="0.2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x14ac:dyDescent="0.2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x14ac:dyDescent="0.2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x14ac:dyDescent="0.2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x14ac:dyDescent="0.2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x14ac:dyDescent="0.2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x14ac:dyDescent="0.2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x14ac:dyDescent="0.2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x14ac:dyDescent="0.2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x14ac:dyDescent="0.2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x14ac:dyDescent="0.2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x14ac:dyDescent="0.2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x14ac:dyDescent="0.2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x14ac:dyDescent="0.2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x14ac:dyDescent="0.2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x14ac:dyDescent="0.2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x14ac:dyDescent="0.2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x14ac:dyDescent="0.2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x14ac:dyDescent="0.2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x14ac:dyDescent="0.2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x14ac:dyDescent="0.2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x14ac:dyDescent="0.2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x14ac:dyDescent="0.2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x14ac:dyDescent="0.2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x14ac:dyDescent="0.2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x14ac:dyDescent="0.2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x14ac:dyDescent="0.2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x14ac:dyDescent="0.2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x14ac:dyDescent="0.2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x14ac:dyDescent="0.2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x14ac:dyDescent="0.2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x14ac:dyDescent="0.2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x14ac:dyDescent="0.2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x14ac:dyDescent="0.2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x14ac:dyDescent="0.2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x14ac:dyDescent="0.2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x14ac:dyDescent="0.2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x14ac:dyDescent="0.2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x14ac:dyDescent="0.2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x14ac:dyDescent="0.2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x14ac:dyDescent="0.2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x14ac:dyDescent="0.2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x14ac:dyDescent="0.2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x14ac:dyDescent="0.2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x14ac:dyDescent="0.2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x14ac:dyDescent="0.2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x14ac:dyDescent="0.2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x14ac:dyDescent="0.2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x14ac:dyDescent="0.2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x14ac:dyDescent="0.2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x14ac:dyDescent="0.2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x14ac:dyDescent="0.2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x14ac:dyDescent="0.2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x14ac:dyDescent="0.2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x14ac:dyDescent="0.2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x14ac:dyDescent="0.2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x14ac:dyDescent="0.2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x14ac:dyDescent="0.2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x14ac:dyDescent="0.2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x14ac:dyDescent="0.2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x14ac:dyDescent="0.2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x14ac:dyDescent="0.2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x14ac:dyDescent="0.2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x14ac:dyDescent="0.2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x14ac:dyDescent="0.2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x14ac:dyDescent="0.2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x14ac:dyDescent="0.2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x14ac:dyDescent="0.2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x14ac:dyDescent="0.2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x14ac:dyDescent="0.2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x14ac:dyDescent="0.2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x14ac:dyDescent="0.2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x14ac:dyDescent="0.2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</sheetData>
  <mergeCells count="5">
    <mergeCell ref="B45:G45"/>
    <mergeCell ref="B46:O46"/>
    <mergeCell ref="B3:C3"/>
    <mergeCell ref="D3:E3"/>
    <mergeCell ref="F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IEVADS</vt:lpstr>
      <vt:lpstr>TEKOŠAIS GADS</vt:lpstr>
      <vt:lpstr>IEPRIEKŠĒJAIS GADS</vt:lpstr>
      <vt:lpstr>TENDENCES</vt:lpstr>
      <vt:lpstr>piena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Plīta</dc:creator>
  <cp:lastModifiedBy>Laila Plīta</cp:lastModifiedBy>
  <dcterms:created xsi:type="dcterms:W3CDTF">2020-11-17T10:54:35Z</dcterms:created>
  <dcterms:modified xsi:type="dcterms:W3CDTF">2020-12-14T13:11:47Z</dcterms:modified>
</cp:coreProperties>
</file>